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ウェブサイト\05_製品情報\250610_ホクドー受託ページに問い合わせシートの追加\"/>
    </mc:Choice>
  </mc:AlternateContent>
  <xr:revisionPtr revIDLastSave="0" documentId="13_ncr:1_{7FA260E6-81DB-44B0-B66D-C39E954DB1DC}" xr6:coauthVersionLast="47" xr6:coauthVersionMax="47" xr10:uidLastSave="{00000000-0000-0000-0000-000000000000}"/>
  <workbookProtection workbookAlgorithmName="SHA-512" workbookHashValue="d51A6O6u7iz+tYC9kOuBvt681HLMP0i6tjF5JwrcZeCJpK9zAW4nrGN1dwYt+QUA/UAFMxWyYIfR+Qbpc/7d/w==" workbookSaltValue="QFvBNJVdpATxcmPJp88Ufw==" workbookSpinCount="100000" lockStructure="1"/>
  <bookViews>
    <workbookView xWindow="-120" yWindow="-120" windowWidth="29040" windowHeight="15720" xr2:uid="{E4C82125-2BFE-4BCB-BECA-112083D21751}"/>
  </bookViews>
  <sheets>
    <sheet name="ユーザー様ご記入用" sheetId="3" r:id="rId1"/>
    <sheet name="(自動反映)ホクドー書式" sheetId="6" state="hidden" r:id="rId2"/>
  </sheets>
  <definedNames>
    <definedName name="_xlnm.Print_Area" localSheetId="1">'(自動反映)ホクドー書式'!$A$1:$AD$64</definedName>
    <definedName name="_xlnm.Print_Area" localSheetId="0">ユーザー様ご記入用!$A$1:$AD$68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9" i="6" l="1"/>
  <c r="D31" i="6"/>
  <c r="Z51" i="6"/>
  <c r="C49" i="6"/>
  <c r="D20" i="6"/>
  <c r="L11" i="6"/>
  <c r="H20" i="6"/>
  <c r="D13" i="6"/>
  <c r="B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C13" i="6"/>
  <c r="A13" i="6"/>
  <c r="H54" i="6"/>
  <c r="E54" i="6"/>
  <c r="H55" i="6"/>
  <c r="E55" i="6"/>
  <c r="R51" i="6"/>
  <c r="R49" i="6"/>
  <c r="O51" i="6"/>
  <c r="L51" i="6"/>
  <c r="I51" i="6"/>
  <c r="F51" i="6"/>
  <c r="C51" i="6"/>
  <c r="AA49" i="6"/>
  <c r="Y49" i="6"/>
  <c r="O49" i="6"/>
  <c r="U44" i="6"/>
  <c r="E40" i="6"/>
  <c r="L35" i="6"/>
  <c r="L33" i="6"/>
  <c r="L31" i="6"/>
  <c r="H35" i="6"/>
  <c r="H33" i="6"/>
  <c r="H31" i="6"/>
  <c r="L29" i="6"/>
  <c r="C29" i="6"/>
  <c r="L24" i="6"/>
  <c r="L22" i="6"/>
  <c r="H24" i="6"/>
  <c r="H22" i="6"/>
  <c r="L20" i="6"/>
  <c r="C18" i="6"/>
  <c r="M16" i="6"/>
  <c r="C16" i="6"/>
  <c r="D11" i="6"/>
  <c r="C8" i="6"/>
  <c r="V7" i="6"/>
  <c r="C7" i="6"/>
  <c r="C6" i="6"/>
  <c r="V4" i="6"/>
  <c r="C4" i="6"/>
  <c r="X11" i="6"/>
  <c r="V11" i="6"/>
  <c r="T11" i="6"/>
  <c r="AA11" i="6"/>
  <c r="I44" i="6"/>
  <c r="L44" i="6"/>
  <c r="X29" i="6"/>
  <c r="U29" i="6"/>
  <c r="R29" i="6"/>
  <c r="T18" i="6"/>
  <c r="W18" i="6"/>
  <c r="L49" i="6"/>
  <c r="V47" i="6"/>
  <c r="P47" i="6"/>
  <c r="M47" i="6"/>
  <c r="J47" i="6"/>
  <c r="G47" i="6"/>
  <c r="D47" i="6"/>
  <c r="D44" i="6"/>
  <c r="H42" i="6"/>
  <c r="E42" i="6"/>
  <c r="T33" i="6"/>
  <c r="W40" i="6"/>
  <c r="T40" i="6"/>
  <c r="G37" i="6"/>
  <c r="D37" i="6"/>
  <c r="X35" i="6"/>
  <c r="V35" i="6"/>
  <c r="T35" i="6"/>
  <c r="X33" i="6"/>
  <c r="V33" i="6"/>
  <c r="X31" i="6"/>
  <c r="V31" i="6"/>
  <c r="T31" i="6"/>
  <c r="X24" i="6"/>
  <c r="V24" i="6"/>
  <c r="T24" i="6"/>
  <c r="X22" i="6"/>
  <c r="V22" i="6"/>
  <c r="T22" i="6"/>
  <c r="X20" i="6"/>
  <c r="V20" i="6"/>
  <c r="T20" i="6"/>
  <c r="M18" i="6"/>
  <c r="P18" i="6"/>
  <c r="G26" i="6"/>
  <c r="D26" i="6"/>
  <c r="H5" i="6"/>
</calcChain>
</file>

<file path=xl/sharedStrings.xml><?xml version="1.0" encoding="utf-8"?>
<sst xmlns="http://schemas.openxmlformats.org/spreadsheetml/2006/main" count="277" uniqueCount="146">
  <si>
    <t>抗体作製・精製・標識</t>
    <rPh sb="0" eb="2">
      <t>コウタイ</t>
    </rPh>
    <rPh sb="2" eb="4">
      <t>サクセイ</t>
    </rPh>
    <rPh sb="5" eb="7">
      <t>セイセイ</t>
    </rPh>
    <rPh sb="8" eb="10">
      <t>ヒョウシキ</t>
    </rPh>
    <phoneticPr fontId="1"/>
  </si>
  <si>
    <r>
      <t>お客様情報　</t>
    </r>
    <r>
      <rPr>
        <b/>
        <sz val="8"/>
        <color rgb="FFC00000"/>
        <rFont val="Yu Gothic UI"/>
        <family val="3"/>
        <charset val="128"/>
      </rPr>
      <t>*</t>
    </r>
    <r>
      <rPr>
        <b/>
        <sz val="8"/>
        <color theme="1"/>
        <rFont val="Yu Gothic UI"/>
        <family val="3"/>
        <charset val="128"/>
      </rPr>
      <t>必須</t>
    </r>
    <rPh sb="1" eb="3">
      <t>キャクサマ</t>
    </rPh>
    <rPh sb="3" eb="5">
      <t>ジョウホウ</t>
    </rPh>
    <rPh sb="7" eb="9">
      <t>ヒッス</t>
    </rPh>
    <phoneticPr fontId="1"/>
  </si>
  <si>
    <r>
      <t>ご所属</t>
    </r>
    <r>
      <rPr>
        <sz val="8"/>
        <color rgb="FFC00000"/>
        <rFont val="Yu Gothic UI"/>
        <family val="3"/>
        <charset val="128"/>
      </rPr>
      <t>*</t>
    </r>
    <rPh sb="1" eb="3">
      <t>ショゾク</t>
    </rPh>
    <phoneticPr fontId="1"/>
  </si>
  <si>
    <r>
      <t>お名前</t>
    </r>
    <r>
      <rPr>
        <sz val="8"/>
        <color rgb="FFC00000"/>
        <rFont val="Yu Gothic UI"/>
        <family val="3"/>
        <charset val="128"/>
      </rPr>
      <t>*</t>
    </r>
    <rPh sb="1" eb="3">
      <t>ナマエ</t>
    </rPh>
    <phoneticPr fontId="1"/>
  </si>
  <si>
    <r>
      <t>ご住所</t>
    </r>
    <r>
      <rPr>
        <sz val="8"/>
        <color rgb="FFC00000"/>
        <rFont val="Yu Gothic UI"/>
        <family val="3"/>
        <charset val="128"/>
      </rPr>
      <t>*</t>
    </r>
    <rPh sb="1" eb="3">
      <t>ジュウショ</t>
    </rPh>
    <phoneticPr fontId="1"/>
  </si>
  <si>
    <r>
      <t>mail</t>
    </r>
    <r>
      <rPr>
        <sz val="8"/>
        <color rgb="FFC00000"/>
        <rFont val="Yu Gothic UI"/>
        <family val="3"/>
        <charset val="128"/>
      </rPr>
      <t xml:space="preserve">* </t>
    </r>
    <r>
      <rPr>
        <sz val="8"/>
        <color theme="1"/>
        <rFont val="Yu Gothic UI"/>
        <family val="3"/>
        <charset val="128"/>
      </rPr>
      <t>/ TEL / FAX</t>
    </r>
    <phoneticPr fontId="1"/>
  </si>
  <si>
    <r>
      <t>mail</t>
    </r>
    <r>
      <rPr>
        <sz val="8"/>
        <color rgb="FFC00000"/>
        <rFont val="Yu Gothic UI"/>
        <family val="3"/>
        <charset val="128"/>
      </rPr>
      <t>*</t>
    </r>
    <r>
      <rPr>
        <sz val="8"/>
        <color theme="1"/>
        <rFont val="Yu Gothic UI"/>
        <family val="3"/>
        <charset val="128"/>
      </rPr>
      <t xml:space="preserve">      :</t>
    </r>
    <phoneticPr fontId="1"/>
  </si>
  <si>
    <t>TEL      :</t>
    <phoneticPr fontId="1"/>
  </si>
  <si>
    <t>FAX      :</t>
    <phoneticPr fontId="1"/>
  </si>
  <si>
    <t>ご不在時における代理人およびご連絡先</t>
    <rPh sb="1" eb="3">
      <t>フザイ</t>
    </rPh>
    <rPh sb="3" eb="4">
      <t>ジ</t>
    </rPh>
    <rPh sb="8" eb="11">
      <t>ダイリニン</t>
    </rPh>
    <rPh sb="15" eb="17">
      <t>レンラク</t>
    </rPh>
    <rPh sb="17" eb="18">
      <t>サキ</t>
    </rPh>
    <phoneticPr fontId="1"/>
  </si>
  <si>
    <t>[ペプチド合成]</t>
    <rPh sb="5" eb="7">
      <t>ゴウセイ</t>
    </rPh>
    <phoneticPr fontId="1"/>
  </si>
  <si>
    <t>抗原性検索を希望する場合、NCBIアクセッションNo.または抗原性検索に用いるアミノ酸配列 (N末→C末) を記載してください。</t>
    <rPh sb="0" eb="5">
      <t>コウゲンセイケンサク</t>
    </rPh>
    <rPh sb="6" eb="8">
      <t>キボウ</t>
    </rPh>
    <rPh sb="10" eb="12">
      <t>バアイ</t>
    </rPh>
    <rPh sb="30" eb="35">
      <t>コウゲンセイケンサク</t>
    </rPh>
    <rPh sb="36" eb="37">
      <t>モチ</t>
    </rPh>
    <rPh sb="42" eb="43">
      <t>サン</t>
    </rPh>
    <rPh sb="43" eb="45">
      <t>ハイレツ</t>
    </rPh>
    <rPh sb="48" eb="49">
      <t>マツ</t>
    </rPh>
    <rPh sb="51" eb="52">
      <t>マツ</t>
    </rPh>
    <rPh sb="55" eb="57">
      <t>キサイ</t>
    </rPh>
    <phoneticPr fontId="1"/>
  </si>
  <si>
    <t>合成量</t>
    <rPh sb="0" eb="2">
      <t>ゴウセイ</t>
    </rPh>
    <rPh sb="2" eb="3">
      <t>リョウ</t>
    </rPh>
    <phoneticPr fontId="1"/>
  </si>
  <si>
    <t>mg</t>
    <phoneticPr fontId="1"/>
  </si>
  <si>
    <t>精製純度</t>
    <rPh sb="0" eb="2">
      <t>セイセイ</t>
    </rPh>
    <rPh sb="2" eb="4">
      <t>ジュンド</t>
    </rPh>
    <phoneticPr fontId="1"/>
  </si>
  <si>
    <t>選択してください。</t>
  </si>
  <si>
    <t>％以上</t>
    <rPh sb="1" eb="3">
      <t>イジョウ</t>
    </rPh>
    <phoneticPr fontId="1"/>
  </si>
  <si>
    <t>キャリアタンパク質</t>
    <rPh sb="8" eb="9">
      <t>シツ</t>
    </rPh>
    <phoneticPr fontId="1"/>
  </si>
  <si>
    <t>その他</t>
    <rPh sb="2" eb="3">
      <t>タ</t>
    </rPh>
    <phoneticPr fontId="1"/>
  </si>
  <si>
    <t>合成配列 (N末→C末)</t>
    <rPh sb="0" eb="2">
      <t>ゴウセイ</t>
    </rPh>
    <rPh sb="2" eb="4">
      <t>ハイレツ</t>
    </rPh>
    <rPh sb="7" eb="8">
      <t>マツ</t>
    </rPh>
    <rPh sb="10" eb="11">
      <t>マツ</t>
    </rPh>
    <phoneticPr fontId="1"/>
  </si>
  <si>
    <t>N-</t>
    <phoneticPr fontId="1"/>
  </si>
  <si>
    <t>-C</t>
    <phoneticPr fontId="1"/>
  </si>
  <si>
    <t>[ポリクローナル抗体作製]</t>
    <rPh sb="8" eb="12">
      <t>コウタイサクセイ</t>
    </rPh>
    <phoneticPr fontId="1"/>
  </si>
  <si>
    <t>動物種</t>
    <rPh sb="0" eb="3">
      <t>ドウブツシュ</t>
    </rPh>
    <phoneticPr fontId="1"/>
  </si>
  <si>
    <t>動物数 (マウス・ラットは最低2匹～)</t>
    <rPh sb="0" eb="2">
      <t>ドウブツ</t>
    </rPh>
    <rPh sb="2" eb="3">
      <t>スウ</t>
    </rPh>
    <rPh sb="13" eb="15">
      <t>サイテイ</t>
    </rPh>
    <rPh sb="16" eb="17">
      <t>ヒキ</t>
    </rPh>
    <phoneticPr fontId="1"/>
  </si>
  <si>
    <t>匹</t>
    <rPh sb="0" eb="1">
      <t>ヒキ</t>
    </rPh>
    <phoneticPr fontId="1"/>
  </si>
  <si>
    <t>抗原の種類</t>
    <rPh sb="0" eb="2">
      <t>コウゲン</t>
    </rPh>
    <rPh sb="3" eb="5">
      <t>シュルイ</t>
    </rPh>
    <phoneticPr fontId="1"/>
  </si>
  <si>
    <t>抗原名</t>
    <rPh sb="0" eb="3">
      <t>コウゲンメイ</t>
    </rPh>
    <phoneticPr fontId="1"/>
  </si>
  <si>
    <t>抗体価測定について、ホクドー社での実施に加え、お客様でも実施を希望されますか？</t>
    <rPh sb="0" eb="5">
      <t>コウタイカソクテイ</t>
    </rPh>
    <rPh sb="14" eb="15">
      <t>シャ</t>
    </rPh>
    <rPh sb="17" eb="19">
      <t>ジッシ</t>
    </rPh>
    <rPh sb="20" eb="21">
      <t>クワ</t>
    </rPh>
    <rPh sb="24" eb="26">
      <t>キャクサマ</t>
    </rPh>
    <rPh sb="28" eb="30">
      <t>ジッシ</t>
    </rPh>
    <rPh sb="31" eb="33">
      <t>キボウ</t>
    </rPh>
    <phoneticPr fontId="1"/>
  </si>
  <si>
    <t>抗血清の納品形態</t>
    <rPh sb="0" eb="3">
      <t>コウケッセイ</t>
    </rPh>
    <rPh sb="4" eb="6">
      <t>ノウヒン</t>
    </rPh>
    <rPh sb="6" eb="8">
      <t>ケイタイ</t>
    </rPh>
    <phoneticPr fontId="1"/>
  </si>
  <si>
    <t>抗原がペプチドの場合</t>
    <rPh sb="0" eb="2">
      <t>コウゲン</t>
    </rPh>
    <rPh sb="8" eb="10">
      <t>バアイ</t>
    </rPh>
    <phoneticPr fontId="1"/>
  </si>
  <si>
    <t>キャリアタンパク質は結合済みですか？</t>
    <rPh sb="8" eb="9">
      <t>シツ</t>
    </rPh>
    <rPh sb="10" eb="12">
      <t>ケツゴウ</t>
    </rPh>
    <rPh sb="12" eb="13">
      <t>ズ</t>
    </rPh>
    <phoneticPr fontId="1"/>
  </si>
  <si>
    <t>[免疫用] ペプチド (キャリア結合済み) の送付量および保存条件</t>
    <rPh sb="1" eb="3">
      <t>メンエキ</t>
    </rPh>
    <rPh sb="3" eb="4">
      <t>ヨウ</t>
    </rPh>
    <rPh sb="18" eb="19">
      <t>ズ</t>
    </rPh>
    <rPh sb="23" eb="26">
      <t>ソウフリョウ</t>
    </rPh>
    <rPh sb="29" eb="33">
      <t>ホゾンジョウケン</t>
    </rPh>
    <phoneticPr fontId="1"/>
  </si>
  <si>
    <r>
      <t xml:space="preserve">mg/mL </t>
    </r>
    <r>
      <rPr>
        <sz val="7"/>
        <color theme="1"/>
        <rFont val="Yu Gothic UI"/>
        <family val="3"/>
        <charset val="128"/>
      </rPr>
      <t>(2 mg/mL以上)</t>
    </r>
    <rPh sb="14" eb="16">
      <t>イジョウ</t>
    </rPh>
    <phoneticPr fontId="1"/>
  </si>
  <si>
    <t>[抗体価測定用] ペプチド (フリー) の送付量および保存条件</t>
    <rPh sb="1" eb="4">
      <t>コウタイカ</t>
    </rPh>
    <rPh sb="4" eb="6">
      <t>ソクテイ</t>
    </rPh>
    <rPh sb="6" eb="7">
      <t>ヨウ</t>
    </rPh>
    <rPh sb="21" eb="24">
      <t>ソウフリョウ</t>
    </rPh>
    <rPh sb="27" eb="31">
      <t>ホゾンジョウケン</t>
    </rPh>
    <phoneticPr fontId="1"/>
  </si>
  <si>
    <r>
      <t>mg</t>
    </r>
    <r>
      <rPr>
        <sz val="7"/>
        <color theme="1"/>
        <rFont val="Yu Gothic UI"/>
        <family val="3"/>
        <charset val="128"/>
      </rPr>
      <t xml:space="preserve"> (0.1 mg以上)</t>
    </r>
    <rPh sb="10" eb="12">
      <t>イジョウ</t>
    </rPh>
    <phoneticPr fontId="1"/>
  </si>
  <si>
    <t>mg/mL</t>
    <phoneticPr fontId="1"/>
  </si>
  <si>
    <t>抗原がタンパク質の場合</t>
    <rPh sb="0" eb="2">
      <t>コウゲン</t>
    </rPh>
    <rPh sb="7" eb="8">
      <t>シツ</t>
    </rPh>
    <rPh sb="9" eb="11">
      <t>バアイ</t>
    </rPh>
    <phoneticPr fontId="1"/>
  </si>
  <si>
    <t>カルタヘナなど法令に該当しますか？</t>
    <rPh sb="7" eb="9">
      <t>ホウレイ</t>
    </rPh>
    <rPh sb="10" eb="12">
      <t>ガイトウ</t>
    </rPh>
    <phoneticPr fontId="1"/>
  </si>
  <si>
    <t>タンパク質の送付量および保存条件</t>
    <rPh sb="4" eb="5">
      <t>シツ</t>
    </rPh>
    <rPh sb="6" eb="9">
      <t>ソウフリョウ</t>
    </rPh>
    <rPh sb="12" eb="16">
      <t>ホゾンジョウケン</t>
    </rPh>
    <phoneticPr fontId="1"/>
  </si>
  <si>
    <r>
      <t xml:space="preserve">mg/mL </t>
    </r>
    <r>
      <rPr>
        <sz val="7"/>
        <color theme="1"/>
        <rFont val="Yu Gothic UI"/>
        <family val="3"/>
        <charset val="128"/>
      </rPr>
      <t>(0.5 mg/mL以上)</t>
    </r>
    <rPh sb="16" eb="18">
      <t>イジョウ</t>
    </rPh>
    <phoneticPr fontId="1"/>
  </si>
  <si>
    <t>※抗原がタグ融合タンパク質の場合は、抗体価測定用に遊離した (または別のタグを付加した) タンパク質を別途0.1 mgご用意いただくことをおすすめします。</t>
    <rPh sb="1" eb="3">
      <t>コウゲン</t>
    </rPh>
    <rPh sb="6" eb="8">
      <t>ユウゴウ</t>
    </rPh>
    <rPh sb="12" eb="13">
      <t>シツ</t>
    </rPh>
    <rPh sb="14" eb="16">
      <t>バアイ</t>
    </rPh>
    <rPh sb="18" eb="21">
      <t>コウタイカ</t>
    </rPh>
    <rPh sb="21" eb="23">
      <t>ソクテイ</t>
    </rPh>
    <rPh sb="23" eb="24">
      <t>ヨウ</t>
    </rPh>
    <rPh sb="25" eb="27">
      <t>ユウリ</t>
    </rPh>
    <rPh sb="34" eb="35">
      <t>ベツ</t>
    </rPh>
    <rPh sb="39" eb="41">
      <t>フカ</t>
    </rPh>
    <rPh sb="49" eb="50">
      <t>シツ</t>
    </rPh>
    <rPh sb="51" eb="53">
      <t>ベット</t>
    </rPh>
    <rPh sb="60" eb="62">
      <t>ヨウイ</t>
    </rPh>
    <phoneticPr fontId="1"/>
  </si>
  <si>
    <t>[モノクローナル抗体作製 (ハイブリドーマ樹立)]</t>
    <rPh sb="8" eb="12">
      <t>コウタイサクセイ</t>
    </rPh>
    <rPh sb="21" eb="23">
      <t>ジュリツ</t>
    </rPh>
    <phoneticPr fontId="1"/>
  </si>
  <si>
    <t>スクリーニングについて、ホクドー社での実施に加え、お客様でも実施を希望されますか？</t>
    <rPh sb="16" eb="17">
      <t>シャ</t>
    </rPh>
    <rPh sb="19" eb="21">
      <t>ジッシ</t>
    </rPh>
    <rPh sb="22" eb="23">
      <t>クワ</t>
    </rPh>
    <rPh sb="26" eb="28">
      <t>キャクサマ</t>
    </rPh>
    <rPh sb="30" eb="32">
      <t>ジッシ</t>
    </rPh>
    <rPh sb="33" eb="35">
      <t>キボウ</t>
    </rPh>
    <phoneticPr fontId="1"/>
  </si>
  <si>
    <r>
      <t>mg/mL</t>
    </r>
    <r>
      <rPr>
        <sz val="7"/>
        <color theme="1"/>
        <rFont val="Yu Gothic UI"/>
        <family val="3"/>
        <charset val="128"/>
      </rPr>
      <t xml:space="preserve"> (2 mg/mL以上)</t>
    </r>
    <rPh sb="14" eb="16">
      <t>イジョウ</t>
    </rPh>
    <phoneticPr fontId="1"/>
  </si>
  <si>
    <r>
      <t>mg</t>
    </r>
    <r>
      <rPr>
        <sz val="7"/>
        <color theme="1"/>
        <rFont val="Yu Gothic UI"/>
        <family val="3"/>
        <charset val="128"/>
      </rPr>
      <t xml:space="preserve"> (1 mg以上)</t>
    </r>
    <rPh sb="8" eb="10">
      <t>イジョウ</t>
    </rPh>
    <phoneticPr fontId="1"/>
  </si>
  <si>
    <r>
      <t>mg/mL</t>
    </r>
    <r>
      <rPr>
        <sz val="7"/>
        <color theme="1"/>
        <rFont val="Yu Gothic UI"/>
        <family val="3"/>
        <charset val="128"/>
      </rPr>
      <t xml:space="preserve"> (0.5 mg/mL以上)</t>
    </r>
    <rPh sb="16" eb="18">
      <t>イジョウ</t>
    </rPh>
    <phoneticPr fontId="1"/>
  </si>
  <si>
    <t>※抗原がタグ融合タンパク質の場合は、抗体価測定用に遊離した (または別のタグを付加した) タンパク質を別途1 mgご用意いただくことをおすすめします。</t>
    <rPh sb="1" eb="3">
      <t>コウゲン</t>
    </rPh>
    <rPh sb="6" eb="8">
      <t>ユウゴウ</t>
    </rPh>
    <rPh sb="12" eb="13">
      <t>シツ</t>
    </rPh>
    <rPh sb="14" eb="16">
      <t>バアイ</t>
    </rPh>
    <rPh sb="18" eb="21">
      <t>コウタイカ</t>
    </rPh>
    <rPh sb="21" eb="23">
      <t>ソクテイ</t>
    </rPh>
    <rPh sb="23" eb="24">
      <t>ヨウ</t>
    </rPh>
    <rPh sb="25" eb="27">
      <t>ユウリ</t>
    </rPh>
    <rPh sb="34" eb="35">
      <t>ベツ</t>
    </rPh>
    <rPh sb="39" eb="41">
      <t>フカ</t>
    </rPh>
    <rPh sb="49" eb="50">
      <t>シツ</t>
    </rPh>
    <rPh sb="51" eb="53">
      <t>ベット</t>
    </rPh>
    <rPh sb="58" eb="60">
      <t>ヨウイ</t>
    </rPh>
    <phoneticPr fontId="1"/>
  </si>
  <si>
    <t>[モノクローナル抗体作製 (腹水採取)]</t>
    <rPh sb="8" eb="12">
      <t>コウタイサクセイ</t>
    </rPh>
    <rPh sb="14" eb="16">
      <t>フクスイ</t>
    </rPh>
    <rPh sb="16" eb="18">
      <t>サイシュ</t>
    </rPh>
    <phoneticPr fontId="1"/>
  </si>
  <si>
    <t>ハイブリドーマの由来動物種</t>
    <rPh sb="8" eb="10">
      <t>ユライ</t>
    </rPh>
    <rPh sb="10" eb="12">
      <t>ドウブツ</t>
    </rPh>
    <rPh sb="12" eb="13">
      <t>シュ</t>
    </rPh>
    <phoneticPr fontId="1"/>
  </si>
  <si>
    <t>サブクラス</t>
    <phoneticPr fontId="1"/>
  </si>
  <si>
    <t>ハイブリドーマ名</t>
    <rPh sb="7" eb="8">
      <t>メイ</t>
    </rPh>
    <phoneticPr fontId="1"/>
  </si>
  <si>
    <t>動物数 (最低3匹～)</t>
    <rPh sb="0" eb="2">
      <t>ドウブツ</t>
    </rPh>
    <rPh sb="2" eb="3">
      <t>スウ</t>
    </rPh>
    <rPh sb="5" eb="7">
      <t>サイテイ</t>
    </rPh>
    <rPh sb="8" eb="9">
      <t>ヒキ</t>
    </rPh>
    <phoneticPr fontId="1"/>
  </si>
  <si>
    <t>使用動物種 (ラット由来抗体の場合はBALB/c nu/nu)</t>
    <rPh sb="0" eb="4">
      <t>シヨウドウブツ</t>
    </rPh>
    <rPh sb="4" eb="5">
      <t>シュ</t>
    </rPh>
    <rPh sb="10" eb="12">
      <t>ユライ</t>
    </rPh>
    <rPh sb="12" eb="14">
      <t>コウタイ</t>
    </rPh>
    <rPh sb="15" eb="17">
      <t>バアイ</t>
    </rPh>
    <phoneticPr fontId="1"/>
  </si>
  <si>
    <t>使用培地</t>
    <rPh sb="0" eb="4">
      <t>シヨウバイチ</t>
    </rPh>
    <phoneticPr fontId="1"/>
  </si>
  <si>
    <t>[抗体精製・標識]</t>
    <rPh sb="1" eb="3">
      <t>コウタイ</t>
    </rPh>
    <rPh sb="3" eb="5">
      <t>セイセイ</t>
    </rPh>
    <rPh sb="6" eb="8">
      <t>ヒョウシキ</t>
    </rPh>
    <phoneticPr fontId="1"/>
  </si>
  <si>
    <t>精製方法</t>
    <rPh sb="0" eb="2">
      <t>セイセイ</t>
    </rPh>
    <rPh sb="2" eb="4">
      <t>ホウホウ</t>
    </rPh>
    <phoneticPr fontId="1"/>
  </si>
  <si>
    <t>精製量</t>
    <rPh sb="0" eb="3">
      <t>セイセイリョウ</t>
    </rPh>
    <phoneticPr fontId="1"/>
  </si>
  <si>
    <t>mL</t>
    <phoneticPr fontId="1"/>
  </si>
  <si>
    <t>標識</t>
    <rPh sb="0" eb="2">
      <t>ヒョウシキ</t>
    </rPh>
    <phoneticPr fontId="1"/>
  </si>
  <si>
    <t>標識量</t>
    <rPh sb="0" eb="2">
      <t>ヒョウシキ</t>
    </rPh>
    <rPh sb="2" eb="3">
      <t>リョウ</t>
    </rPh>
    <phoneticPr fontId="1"/>
  </si>
  <si>
    <t>精製後の透析Buffer</t>
    <rPh sb="0" eb="3">
      <t>セイセ</t>
    </rPh>
    <rPh sb="4" eb="6">
      <t>トウセキ</t>
    </rPh>
    <phoneticPr fontId="1"/>
  </si>
  <si>
    <t>精製抗体の納品形態</t>
    <rPh sb="0" eb="2">
      <t>セイセイ</t>
    </rPh>
    <rPh sb="2" eb="4">
      <t>コウタイ</t>
    </rPh>
    <rPh sb="5" eb="7">
      <t>ノウヒン</t>
    </rPh>
    <rPh sb="7" eb="9">
      <t>ケイタイ</t>
    </rPh>
    <phoneticPr fontId="1"/>
  </si>
  <si>
    <t>特記事項</t>
    <rPh sb="0" eb="4">
      <t>トッキジコウ</t>
    </rPh>
    <phoneticPr fontId="1"/>
  </si>
  <si>
    <t>製造元：株式会社ホクドー　〒049-5613　虻田郡洞爺湖町清水245番4　Tel: 0142-83-3748  Fax: 0142-83-3982</t>
    <rPh sb="0" eb="3">
      <t>セイゾウモト</t>
    </rPh>
    <rPh sb="4" eb="8">
      <t>カブシキガイシャ</t>
    </rPh>
    <phoneticPr fontId="1"/>
  </si>
  <si>
    <t>委託者</t>
    <rPh sb="0" eb="3">
      <t>イタクシャ</t>
    </rPh>
    <phoneticPr fontId="1"/>
  </si>
  <si>
    <t>[所属]</t>
    <rPh sb="1" eb="3">
      <t>ショゾク</t>
    </rPh>
    <phoneticPr fontId="1"/>
  </si>
  <si>
    <t>[氏名]</t>
    <rPh sb="1" eb="3">
      <t>シメイ</t>
    </rPh>
    <phoneticPr fontId="1"/>
  </si>
  <si>
    <t>不在時における代理人および連絡先：</t>
    <rPh sb="0" eb="3">
      <t>フザイジ</t>
    </rPh>
    <rPh sb="7" eb="10">
      <t>ダイリニン</t>
    </rPh>
    <rPh sb="13" eb="16">
      <t>レンラクサキ</t>
    </rPh>
    <phoneticPr fontId="1"/>
  </si>
  <si>
    <t>[住所]</t>
    <rPh sb="1" eb="3">
      <t>ジュウショ</t>
    </rPh>
    <phoneticPr fontId="1"/>
  </si>
  <si>
    <t>[TEL]</t>
    <phoneticPr fontId="1"/>
  </si>
  <si>
    <t>[FAX]</t>
    <phoneticPr fontId="1"/>
  </si>
  <si>
    <t>[E-mail]</t>
    <phoneticPr fontId="1"/>
  </si>
  <si>
    <t>ペプチド合成</t>
    <rPh sb="4" eb="6">
      <t>ゴウセイ</t>
    </rPh>
    <phoneticPr fontId="1"/>
  </si>
  <si>
    <t>合成量</t>
    <rPh sb="0" eb="3">
      <t>ゴウセイリョウ</t>
    </rPh>
    <phoneticPr fontId="1"/>
  </si>
  <si>
    <t>[</t>
    <phoneticPr fontId="1"/>
  </si>
  <si>
    <t>mg]</t>
    <phoneticPr fontId="1"/>
  </si>
  <si>
    <t>精製純度</t>
    <rPh sb="0" eb="4">
      <t>セイセイジュンド</t>
    </rPh>
    <phoneticPr fontId="1"/>
  </si>
  <si>
    <t>%]</t>
    <phoneticPr fontId="1"/>
  </si>
  <si>
    <t>キャリアータンパク種  [</t>
    <rPh sb="9" eb="10">
      <t>シュ</t>
    </rPh>
    <phoneticPr fontId="1"/>
  </si>
  <si>
    <t>KLH</t>
    <phoneticPr fontId="1"/>
  </si>
  <si>
    <t>BSA</t>
    <phoneticPr fontId="1"/>
  </si>
  <si>
    <t>その他 (</t>
    <rPh sb="2" eb="3">
      <t>タ</t>
    </rPh>
    <phoneticPr fontId="1"/>
  </si>
  <si>
    <t>) ]</t>
    <phoneticPr fontId="1"/>
  </si>
  <si>
    <t>N末</t>
    <rPh sb="1" eb="2">
      <t>マツ</t>
    </rPh>
    <phoneticPr fontId="1"/>
  </si>
  <si>
    <t>ポリクローナル抗体作製</t>
    <rPh sb="7" eb="11">
      <t>コウタイサクセイ</t>
    </rPh>
    <phoneticPr fontId="1"/>
  </si>
  <si>
    <t>[動物種：</t>
    <rPh sb="1" eb="4">
      <t>ドウブツシュ</t>
    </rPh>
    <phoneticPr fontId="1"/>
  </si>
  <si>
    <t>]</t>
    <phoneticPr fontId="1"/>
  </si>
  <si>
    <t>[匹数：</t>
    <rPh sb="1" eb="2">
      <t>ヒキ</t>
    </rPh>
    <rPh sb="2" eb="3">
      <t>スウ</t>
    </rPh>
    <phoneticPr fontId="1"/>
  </si>
  <si>
    <t>[抗原名：</t>
    <rPh sb="1" eb="4">
      <t>コウゲンメイ</t>
    </rPh>
    <phoneticPr fontId="1"/>
  </si>
  <si>
    <t>[種類：</t>
    <rPh sb="1" eb="3">
      <t>シュルイ</t>
    </rPh>
    <phoneticPr fontId="1"/>
  </si>
  <si>
    <t>ペプチド</t>
    <phoneticPr fontId="1"/>
  </si>
  <si>
    <t>タンパク質</t>
    <rPh sb="4" eb="5">
      <t>シツ</t>
    </rPh>
    <phoneticPr fontId="1"/>
  </si>
  <si>
    <t>その他(</t>
    <rPh sb="2" eb="3">
      <t>タ</t>
    </rPh>
    <phoneticPr fontId="1"/>
  </si>
  <si>
    <t xml:space="preserve">[ペプチド送付量 </t>
    <rPh sb="5" eb="8">
      <t>ソウフリョウ</t>
    </rPh>
    <phoneticPr fontId="1"/>
  </si>
  <si>
    <t>：</t>
    <phoneticPr fontId="1"/>
  </si>
  <si>
    <t>(</t>
    <phoneticPr fontId="1"/>
  </si>
  <si>
    <t>mg/mL)]</t>
    <phoneticPr fontId="1"/>
  </si>
  <si>
    <t>[保存条件：</t>
    <rPh sb="1" eb="5">
      <t>ホゾンジョウケン</t>
    </rPh>
    <phoneticPr fontId="1"/>
  </si>
  <si>
    <t>冷凍</t>
    <rPh sb="0" eb="2">
      <t>レイトウ</t>
    </rPh>
    <phoneticPr fontId="1"/>
  </si>
  <si>
    <t>冷蔵</t>
    <rPh sb="0" eb="2">
      <t>レイゾウ</t>
    </rPh>
    <phoneticPr fontId="1"/>
  </si>
  <si>
    <t>凍結乾燥</t>
    <rPh sb="0" eb="2">
      <t>トウケツ</t>
    </rPh>
    <rPh sb="2" eb="4">
      <t>カンソウ</t>
    </rPh>
    <phoneticPr fontId="1"/>
  </si>
  <si>
    <t>[ペプチド送付量 (フリー)                  ：</t>
    <rPh sb="5" eb="8">
      <t>ソウフリョウ</t>
    </rPh>
    <phoneticPr fontId="1"/>
  </si>
  <si>
    <t>[タンパク質送付量                        ：</t>
    <rPh sb="5" eb="6">
      <t>シツ</t>
    </rPh>
    <rPh sb="6" eb="9">
      <t>ソウフリョウ</t>
    </rPh>
    <phoneticPr fontId="1"/>
  </si>
  <si>
    <t>[抗体価確認：</t>
    <rPh sb="1" eb="4">
      <t>コウタイカ</t>
    </rPh>
    <rPh sb="4" eb="6">
      <t>カクニン</t>
    </rPh>
    <phoneticPr fontId="1"/>
  </si>
  <si>
    <t>委託者も</t>
    <rPh sb="0" eb="3">
      <t>イタクシャ</t>
    </rPh>
    <phoneticPr fontId="1"/>
  </si>
  <si>
    <t>ホクドーのみ</t>
    <phoneticPr fontId="1"/>
  </si>
  <si>
    <t>モノクローナル抗体作製 (ハイブリドーマ樹立)</t>
    <rPh sb="7" eb="9">
      <t>コウタイ</t>
    </rPh>
    <rPh sb="9" eb="11">
      <t>サクセイ</t>
    </rPh>
    <rPh sb="20" eb="22">
      <t>ジュリツ</t>
    </rPh>
    <phoneticPr fontId="1"/>
  </si>
  <si>
    <t>[スクリーニング：</t>
    <phoneticPr fontId="1"/>
  </si>
  <si>
    <t>モノクローナル抗体作製 (腹水採取)</t>
    <rPh sb="7" eb="9">
      <t>コウタイ</t>
    </rPh>
    <rPh sb="9" eb="11">
      <t>サクセイ</t>
    </rPh>
    <rPh sb="13" eb="15">
      <t>フクスイ</t>
    </rPh>
    <rPh sb="15" eb="17">
      <t>サイシュ</t>
    </rPh>
    <phoneticPr fontId="1"/>
  </si>
  <si>
    <t>[ハイブリドーマ名：</t>
    <rPh sb="8" eb="9">
      <t>メイ</t>
    </rPh>
    <phoneticPr fontId="1"/>
  </si>
  <si>
    <t>[使用動物種：</t>
    <rPh sb="1" eb="3">
      <t>シヨウ</t>
    </rPh>
    <rPh sb="3" eb="5">
      <t>ドウブツ</t>
    </rPh>
    <rPh sb="5" eb="6">
      <t>シュ</t>
    </rPh>
    <phoneticPr fontId="1"/>
  </si>
  <si>
    <t>BALB/c</t>
    <phoneticPr fontId="1"/>
  </si>
  <si>
    <t>BALB/c nu/nu</t>
    <phoneticPr fontId="1"/>
  </si>
  <si>
    <t>[細胞の由来動物種</t>
    <rPh sb="1" eb="3">
      <t>サイボウ</t>
    </rPh>
    <rPh sb="4" eb="6">
      <t>ユライ</t>
    </rPh>
    <rPh sb="6" eb="9">
      <t>ドウブツシュ</t>
    </rPh>
    <phoneticPr fontId="1"/>
  </si>
  <si>
    <t>マウス</t>
    <phoneticPr fontId="1"/>
  </si>
  <si>
    <t>ラット</t>
    <phoneticPr fontId="1"/>
  </si>
  <si>
    <t>[使用培地：</t>
    <rPh sb="1" eb="3">
      <t>シヨウ</t>
    </rPh>
    <rPh sb="3" eb="5">
      <t>バイチ</t>
    </rPh>
    <phoneticPr fontId="1"/>
  </si>
  <si>
    <t>10% FCS RPMI1640</t>
    <phoneticPr fontId="1"/>
  </si>
  <si>
    <t>[希望匹数：</t>
    <rPh sb="1" eb="3">
      <t>キボウ</t>
    </rPh>
    <rPh sb="3" eb="4">
      <t>ヒキ</t>
    </rPh>
    <rPh sb="4" eb="5">
      <t>スウ</t>
    </rPh>
    <phoneticPr fontId="1"/>
  </si>
  <si>
    <t>匹]</t>
    <rPh sb="0" eb="1">
      <t>ヒキ</t>
    </rPh>
    <phoneticPr fontId="1"/>
  </si>
  <si>
    <t>抗体精製・標識</t>
    <rPh sb="0" eb="2">
      <t>コウタイ</t>
    </rPh>
    <rPh sb="2" eb="4">
      <t>セイセイ</t>
    </rPh>
    <rPh sb="5" eb="7">
      <t>ヒョウシキ</t>
    </rPh>
    <phoneticPr fontId="1"/>
  </si>
  <si>
    <t>[精製方法：</t>
    <rPh sb="1" eb="3">
      <t>セイセイ</t>
    </rPh>
    <rPh sb="3" eb="5">
      <t>ホウホウ</t>
    </rPh>
    <phoneticPr fontId="1"/>
  </si>
  <si>
    <t>硫安カット</t>
    <rPh sb="0" eb="2">
      <t>リュウアン</t>
    </rPh>
    <phoneticPr fontId="1"/>
  </si>
  <si>
    <t>プロテインA</t>
    <phoneticPr fontId="1"/>
  </si>
  <si>
    <t>プロテインG</t>
    <phoneticPr fontId="1"/>
  </si>
  <si>
    <t>イオン交換</t>
    <rPh sb="3" eb="5">
      <t>コウカン</t>
    </rPh>
    <phoneticPr fontId="1"/>
  </si>
  <si>
    <t>アフィニティー (NHSレジン)</t>
    <phoneticPr fontId="1"/>
  </si>
  <si>
    <t>アフィニティー (その他レジン)</t>
    <rPh sb="11" eb="12">
      <t>タ</t>
    </rPh>
    <phoneticPr fontId="1"/>
  </si>
  <si>
    <t>[精製量：</t>
    <rPh sb="1" eb="3">
      <t>セイセイ</t>
    </rPh>
    <rPh sb="3" eb="4">
      <t>リョウ</t>
    </rPh>
    <phoneticPr fontId="1"/>
  </si>
  <si>
    <t>mL]</t>
    <phoneticPr fontId="1"/>
  </si>
  <si>
    <t>[精製後の透析Buffer組成：</t>
    <rPh sb="1" eb="3">
      <t>セイセイ</t>
    </rPh>
    <rPh sb="3" eb="4">
      <t>ゴ</t>
    </rPh>
    <rPh sb="5" eb="7">
      <t>トウセキ</t>
    </rPh>
    <rPh sb="13" eb="15">
      <t>ソセイ</t>
    </rPh>
    <phoneticPr fontId="1"/>
  </si>
  <si>
    <t>PBS (-)</t>
    <phoneticPr fontId="1"/>
  </si>
  <si>
    <t>)</t>
    <phoneticPr fontId="1"/>
  </si>
  <si>
    <t>[NaN3</t>
    <phoneticPr fontId="1"/>
  </si>
  <si>
    <t>添加</t>
    <rPh sb="0" eb="2">
      <t>テンカ</t>
    </rPh>
    <phoneticPr fontId="1"/>
  </si>
  <si>
    <t>無添加</t>
    <rPh sb="0" eb="3">
      <t>ムテンカ</t>
    </rPh>
    <phoneticPr fontId="1"/>
  </si>
  <si>
    <t>[標識：</t>
    <rPh sb="1" eb="3">
      <t>ヒョウシキ</t>
    </rPh>
    <phoneticPr fontId="1"/>
  </si>
  <si>
    <t>FITC</t>
    <phoneticPr fontId="1"/>
  </si>
  <si>
    <t>ビオチン</t>
    <phoneticPr fontId="1"/>
  </si>
  <si>
    <t>HRP</t>
    <phoneticPr fontId="1"/>
  </si>
  <si>
    <t>ALP</t>
    <phoneticPr fontId="1"/>
  </si>
  <si>
    <t>[標識量：</t>
    <rPh sb="1" eb="3">
      <t>ヒョウシキ</t>
    </rPh>
    <rPh sb="3" eb="4">
      <t>リョウ</t>
    </rPh>
    <phoneticPr fontId="1"/>
  </si>
  <si>
    <t>発送方法</t>
    <rPh sb="0" eb="2">
      <t>ハッソウ</t>
    </rPh>
    <rPh sb="2" eb="4">
      <t>ホウホウ</t>
    </rPh>
    <phoneticPr fontId="1"/>
  </si>
  <si>
    <t>抗血清：</t>
    <rPh sb="0" eb="3">
      <t>コウケッセイ</t>
    </rPh>
    <phoneticPr fontId="1"/>
  </si>
  <si>
    <t>精製/標識抗体：</t>
    <rPh sb="0" eb="2">
      <t>セイセイ</t>
    </rPh>
    <rPh sb="3" eb="5">
      <t>ヒョウシキ</t>
    </rPh>
    <rPh sb="5" eb="7">
      <t>コウタイ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</si>
</sst>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b/>
      <sz val="8"/>
      <color theme="1"/>
      <name val="Yu Gothic UI"/>
      <family val="3"/>
      <charset val="128"/>
    </font>
    <font>
      <b/>
      <sz val="8"/>
      <color rgb="FFC00000"/>
      <name val="Yu Gothic UI"/>
      <family val="3"/>
      <charset val="128"/>
    </font>
    <font>
      <sz val="8"/>
      <color rgb="FFC00000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sz val="7"/>
      <color theme="1"/>
      <name val="Yu Gothic UI"/>
      <family val="3"/>
      <charset val="128"/>
    </font>
    <font>
      <sz val="8"/>
      <color theme="1"/>
      <name val="Yu Gothic UI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7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 shrinkToFit="1"/>
    </xf>
    <xf numFmtId="0" fontId="3" fillId="0" borderId="3" xfId="0" quotePrefix="1" applyFont="1" applyBorder="1" applyAlignment="1">
      <alignment vertical="center" shrinkToFit="1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right" vertical="center" shrinkToFit="1"/>
    </xf>
    <xf numFmtId="0" fontId="3" fillId="0" borderId="0" xfId="0" applyFont="1" applyProtection="1">
      <alignment vertical="center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409D28"/>
      <color rgb="FF2CB5A9"/>
      <color rgb="FF2082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65940</xdr:colOff>
      <xdr:row>0</xdr:row>
      <xdr:rowOff>124989</xdr:rowOff>
    </xdr:from>
    <xdr:to>
      <xdr:col>29</xdr:col>
      <xdr:colOff>133592</xdr:colOff>
      <xdr:row>2</xdr:row>
      <xdr:rowOff>16472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100D10A-CC56-45FF-8808-76E3AE885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2915" y="128164"/>
          <a:ext cx="788376" cy="231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65940</xdr:colOff>
      <xdr:row>0</xdr:row>
      <xdr:rowOff>124989</xdr:rowOff>
    </xdr:from>
    <xdr:to>
      <xdr:col>29</xdr:col>
      <xdr:colOff>133593</xdr:colOff>
      <xdr:row>2</xdr:row>
      <xdr:rowOff>16472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F754D96-A760-44B9-A91A-61C14FD6B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2915" y="128164"/>
          <a:ext cx="788376" cy="231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B55C9-06E3-4B6C-AA7F-9B6CDF0A05BE}">
  <sheetPr>
    <tabColor rgb="FF2CB5A9"/>
  </sheetPr>
  <dimension ref="A1:AD68"/>
  <sheetViews>
    <sheetView showGridLines="0" tabSelected="1" view="pageBreakPreview" zoomScaleNormal="115" zoomScaleSheetLayoutView="100" workbookViewId="0">
      <selection activeCell="AF10" sqref="AF10"/>
    </sheetView>
  </sheetViews>
  <sheetFormatPr defaultColWidth="3.125" defaultRowHeight="14.25" customHeight="1" x14ac:dyDescent="0.4"/>
  <cols>
    <col min="1" max="15" width="3.125" style="2"/>
    <col min="16" max="16" width="3.125" style="2" customWidth="1"/>
    <col min="17" max="16384" width="3.125" style="2"/>
  </cols>
  <sheetData>
    <row r="1" spans="1:30" ht="14.25" customHeigh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4.25" customHeight="1" x14ac:dyDescent="0.4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3" spans="1:30" ht="14.25" customHeight="1" x14ac:dyDescent="0.4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4" spans="1:30" ht="14.25" customHeight="1" x14ac:dyDescent="0.4">
      <c r="A4" s="36" t="s">
        <v>2</v>
      </c>
      <c r="B4" s="37"/>
      <c r="C4" s="37"/>
      <c r="D4" s="37"/>
      <c r="E4" s="37"/>
      <c r="F4" s="37"/>
      <c r="G4" s="37"/>
      <c r="H4" s="38"/>
      <c r="I4" s="56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8"/>
    </row>
    <row r="5" spans="1:30" ht="14.25" customHeight="1" x14ac:dyDescent="0.4">
      <c r="A5" s="36" t="s">
        <v>3</v>
      </c>
      <c r="B5" s="37"/>
      <c r="C5" s="37"/>
      <c r="D5" s="37"/>
      <c r="E5" s="37"/>
      <c r="F5" s="37"/>
      <c r="G5" s="37"/>
      <c r="H5" s="38"/>
      <c r="I5" s="56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8"/>
    </row>
    <row r="6" spans="1:30" ht="14.25" customHeight="1" x14ac:dyDescent="0.4">
      <c r="A6" s="36" t="s">
        <v>4</v>
      </c>
      <c r="B6" s="37"/>
      <c r="C6" s="37"/>
      <c r="D6" s="37"/>
      <c r="E6" s="37"/>
      <c r="F6" s="37"/>
      <c r="G6" s="37"/>
      <c r="H6" s="38"/>
      <c r="I6" s="56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8"/>
    </row>
    <row r="7" spans="1:30" ht="14.25" customHeight="1" x14ac:dyDescent="0.4">
      <c r="A7" s="36" t="s">
        <v>5</v>
      </c>
      <c r="B7" s="37"/>
      <c r="C7" s="37"/>
      <c r="D7" s="37"/>
      <c r="E7" s="37"/>
      <c r="F7" s="37"/>
      <c r="G7" s="37"/>
      <c r="H7" s="38"/>
      <c r="I7" s="33" t="s">
        <v>6</v>
      </c>
      <c r="J7" s="34"/>
      <c r="K7" s="35"/>
      <c r="L7" s="35"/>
      <c r="M7" s="35"/>
      <c r="N7" s="35"/>
      <c r="O7" s="35"/>
      <c r="P7" s="35"/>
      <c r="Q7" s="35"/>
      <c r="R7" s="33" t="s">
        <v>7</v>
      </c>
      <c r="S7" s="34"/>
      <c r="T7" s="31"/>
      <c r="U7" s="31"/>
      <c r="V7" s="31"/>
      <c r="W7" s="31"/>
      <c r="X7" s="32"/>
      <c r="Y7" s="33" t="s">
        <v>8</v>
      </c>
      <c r="Z7" s="34"/>
      <c r="AA7" s="31"/>
      <c r="AB7" s="31"/>
      <c r="AC7" s="31"/>
      <c r="AD7" s="32"/>
    </row>
    <row r="8" spans="1:30" ht="14.25" customHeight="1" x14ac:dyDescent="0.4">
      <c r="A8" s="36" t="s">
        <v>9</v>
      </c>
      <c r="B8" s="37"/>
      <c r="C8" s="37"/>
      <c r="D8" s="37"/>
      <c r="E8" s="37"/>
      <c r="F8" s="37"/>
      <c r="G8" s="37"/>
      <c r="H8" s="38"/>
      <c r="I8" s="60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8"/>
    </row>
    <row r="10" spans="1:30" ht="14.25" customHeight="1" x14ac:dyDescent="0.4">
      <c r="A10" s="14" t="s">
        <v>10</v>
      </c>
      <c r="B10" s="14"/>
    </row>
    <row r="11" spans="1:30" ht="14.25" customHeight="1" x14ac:dyDescent="0.4">
      <c r="A11" s="36" t="s">
        <v>11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8"/>
    </row>
    <row r="12" spans="1:30" ht="14.25" customHeight="1" x14ac:dyDescent="0.4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3"/>
    </row>
    <row r="13" spans="1:30" ht="14.25" customHeight="1" x14ac:dyDescent="0.4">
      <c r="A13" s="6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65"/>
    </row>
    <row r="14" spans="1:30" ht="6" customHeight="1" x14ac:dyDescent="0.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4.25" customHeight="1" x14ac:dyDescent="0.4">
      <c r="A15" s="36" t="s">
        <v>12</v>
      </c>
      <c r="B15" s="37"/>
      <c r="C15" s="38"/>
      <c r="D15" s="47"/>
      <c r="E15" s="48"/>
      <c r="F15" s="5" t="s">
        <v>13</v>
      </c>
      <c r="H15" s="36" t="s">
        <v>14</v>
      </c>
      <c r="I15" s="37"/>
      <c r="J15" s="38"/>
      <c r="K15" s="41" t="s">
        <v>15</v>
      </c>
      <c r="L15" s="42"/>
      <c r="M15" s="42"/>
      <c r="N15" s="42"/>
      <c r="O15" s="49" t="s">
        <v>16</v>
      </c>
      <c r="P15" s="50"/>
      <c r="R15" s="36" t="s">
        <v>17</v>
      </c>
      <c r="S15" s="37"/>
      <c r="T15" s="37"/>
      <c r="U15" s="38"/>
      <c r="V15" s="41" t="s">
        <v>15</v>
      </c>
      <c r="W15" s="42"/>
      <c r="X15" s="42"/>
      <c r="Y15" s="43"/>
      <c r="Z15" s="45" t="s">
        <v>18</v>
      </c>
      <c r="AA15" s="46"/>
      <c r="AB15" s="44"/>
      <c r="AC15" s="44"/>
      <c r="AD15" s="44"/>
    </row>
    <row r="16" spans="1:30" ht="6" customHeight="1" x14ac:dyDescent="0.4">
      <c r="A16" s="7"/>
      <c r="B16" s="7"/>
      <c r="C16" s="7"/>
      <c r="D16" s="4"/>
      <c r="E16" s="4"/>
      <c r="H16" s="7"/>
      <c r="I16" s="7"/>
      <c r="J16" s="7"/>
      <c r="K16" s="4"/>
      <c r="L16" s="4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14.25" customHeight="1" x14ac:dyDescent="0.4">
      <c r="A17" s="36" t="s">
        <v>19</v>
      </c>
      <c r="B17" s="37"/>
      <c r="C17" s="37"/>
      <c r="D17" s="37"/>
      <c r="E17" s="38"/>
      <c r="F17" s="25" t="s">
        <v>20</v>
      </c>
      <c r="G17" s="39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2"/>
      <c r="AD17" s="26" t="s">
        <v>21</v>
      </c>
    </row>
    <row r="19" spans="1:30" ht="14.25" customHeight="1" x14ac:dyDescent="0.4">
      <c r="A19" s="14" t="s">
        <v>22</v>
      </c>
      <c r="B19" s="14"/>
    </row>
    <row r="20" spans="1:30" ht="14.25" customHeight="1" x14ac:dyDescent="0.4">
      <c r="A20" s="36" t="s">
        <v>23</v>
      </c>
      <c r="B20" s="38"/>
      <c r="C20" s="41" t="s">
        <v>15</v>
      </c>
      <c r="D20" s="42"/>
      <c r="E20" s="42"/>
      <c r="F20" s="43"/>
      <c r="G20" s="8"/>
      <c r="H20" s="36" t="s">
        <v>24</v>
      </c>
      <c r="I20" s="37"/>
      <c r="J20" s="37"/>
      <c r="K20" s="37"/>
      <c r="L20" s="37"/>
      <c r="M20" s="37"/>
      <c r="N20" s="38"/>
      <c r="O20" s="47"/>
      <c r="P20" s="48"/>
      <c r="Q20" s="5" t="s">
        <v>25</v>
      </c>
    </row>
    <row r="21" spans="1:30" ht="6" customHeight="1" x14ac:dyDescent="0.4"/>
    <row r="22" spans="1:30" ht="14.25" customHeight="1" x14ac:dyDescent="0.4">
      <c r="A22" s="36" t="s">
        <v>26</v>
      </c>
      <c r="B22" s="37"/>
      <c r="C22" s="38"/>
      <c r="D22" s="41" t="s">
        <v>15</v>
      </c>
      <c r="E22" s="42"/>
      <c r="F22" s="42"/>
      <c r="G22" s="43"/>
      <c r="H22" s="45" t="s">
        <v>18</v>
      </c>
      <c r="I22" s="46"/>
      <c r="J22" s="44"/>
      <c r="K22" s="44"/>
      <c r="L22" s="44"/>
      <c r="N22" s="51" t="s">
        <v>27</v>
      </c>
      <c r="O22" s="51"/>
      <c r="P22" s="55"/>
      <c r="Q22" s="55"/>
      <c r="R22" s="55"/>
    </row>
    <row r="23" spans="1:30" ht="6" customHeight="1" x14ac:dyDescent="0.4"/>
    <row r="24" spans="1:30" ht="14.25" customHeight="1" x14ac:dyDescent="0.4">
      <c r="A24" s="36" t="s">
        <v>28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8"/>
      <c r="P24" s="54" t="s">
        <v>15</v>
      </c>
      <c r="Q24" s="54"/>
      <c r="R24" s="54"/>
      <c r="S24" s="54"/>
      <c r="U24" s="36" t="s">
        <v>29</v>
      </c>
      <c r="V24" s="37"/>
      <c r="W24" s="37"/>
      <c r="X24" s="38"/>
      <c r="Y24" s="41" t="s">
        <v>15</v>
      </c>
      <c r="Z24" s="42"/>
      <c r="AA24" s="42"/>
      <c r="AB24" s="43"/>
    </row>
    <row r="25" spans="1:30" ht="6" customHeight="1" x14ac:dyDescent="0.4"/>
    <row r="26" spans="1:30" ht="13.5" customHeight="1" x14ac:dyDescent="0.4">
      <c r="A26" s="1" t="s">
        <v>30</v>
      </c>
    </row>
    <row r="27" spans="1:30" ht="14.25" customHeight="1" x14ac:dyDescent="0.4">
      <c r="A27" s="36" t="s">
        <v>31</v>
      </c>
      <c r="B27" s="37"/>
      <c r="C27" s="37"/>
      <c r="D27" s="37"/>
      <c r="E27" s="37"/>
      <c r="F27" s="37"/>
      <c r="G27" s="37"/>
      <c r="H27" s="37"/>
      <c r="I27" s="37"/>
      <c r="J27" s="37"/>
      <c r="K27" s="38"/>
      <c r="L27" s="41" t="s">
        <v>15</v>
      </c>
      <c r="M27" s="42"/>
      <c r="N27" s="42"/>
      <c r="O27" s="42"/>
      <c r="P27" s="43"/>
      <c r="Q27" s="45" t="s">
        <v>18</v>
      </c>
      <c r="R27" s="46"/>
      <c r="S27" s="44"/>
      <c r="T27" s="44"/>
      <c r="U27" s="44"/>
    </row>
    <row r="28" spans="1:30" ht="6" customHeight="1" x14ac:dyDescent="0.4"/>
    <row r="29" spans="1:30" ht="14.25" customHeight="1" x14ac:dyDescent="0.4">
      <c r="A29" s="36" t="s">
        <v>32</v>
      </c>
      <c r="B29" s="37"/>
      <c r="C29" s="37"/>
      <c r="D29" s="37"/>
      <c r="E29" s="37"/>
      <c r="F29" s="37"/>
      <c r="G29" s="37"/>
      <c r="H29" s="37"/>
      <c r="I29" s="37"/>
      <c r="J29" s="37"/>
      <c r="K29" s="38"/>
      <c r="L29" s="47"/>
      <c r="M29" s="48"/>
      <c r="N29" s="49" t="s">
        <v>13</v>
      </c>
      <c r="O29" s="49"/>
      <c r="P29" s="50"/>
      <c r="Q29" s="47"/>
      <c r="R29" s="48"/>
      <c r="S29" s="49" t="s">
        <v>33</v>
      </c>
      <c r="T29" s="49"/>
      <c r="U29" s="49"/>
      <c r="V29" s="49"/>
      <c r="W29" s="50"/>
      <c r="X29" s="41" t="s">
        <v>15</v>
      </c>
      <c r="Y29" s="42"/>
      <c r="Z29" s="42"/>
      <c r="AA29" s="43"/>
    </row>
    <row r="30" spans="1:30" ht="14.25" customHeight="1" x14ac:dyDescent="0.4">
      <c r="A30" s="36" t="s">
        <v>34</v>
      </c>
      <c r="B30" s="37"/>
      <c r="C30" s="37"/>
      <c r="D30" s="37"/>
      <c r="E30" s="37"/>
      <c r="F30" s="37"/>
      <c r="G30" s="37"/>
      <c r="H30" s="37"/>
      <c r="I30" s="37"/>
      <c r="J30" s="37"/>
      <c r="K30" s="38"/>
      <c r="L30" s="47"/>
      <c r="M30" s="48"/>
      <c r="N30" s="49" t="s">
        <v>35</v>
      </c>
      <c r="O30" s="49"/>
      <c r="P30" s="50"/>
      <c r="Q30" s="47"/>
      <c r="R30" s="48"/>
      <c r="S30" s="49" t="s">
        <v>36</v>
      </c>
      <c r="T30" s="49"/>
      <c r="U30" s="49"/>
      <c r="V30" s="49"/>
      <c r="W30" s="50"/>
      <c r="X30" s="41" t="s">
        <v>15</v>
      </c>
      <c r="Y30" s="42"/>
      <c r="Z30" s="42"/>
      <c r="AA30" s="43"/>
    </row>
    <row r="31" spans="1:30" ht="6" customHeight="1" x14ac:dyDescent="0.4"/>
    <row r="32" spans="1:30" ht="14.25" customHeight="1" x14ac:dyDescent="0.4">
      <c r="A32" s="1" t="s">
        <v>37</v>
      </c>
    </row>
    <row r="33" spans="1:27" ht="14.25" customHeight="1" x14ac:dyDescent="0.4">
      <c r="A33" s="36" t="s">
        <v>38</v>
      </c>
      <c r="B33" s="37"/>
      <c r="C33" s="37"/>
      <c r="D33" s="37"/>
      <c r="E33" s="37"/>
      <c r="F33" s="37"/>
      <c r="G33" s="37"/>
      <c r="H33" s="37"/>
      <c r="I33" s="37"/>
      <c r="J33" s="37"/>
      <c r="K33" s="38"/>
      <c r="L33" s="41" t="s">
        <v>15</v>
      </c>
      <c r="M33" s="42"/>
      <c r="N33" s="42"/>
      <c r="O33" s="42"/>
      <c r="P33" s="43"/>
    </row>
    <row r="34" spans="1:27" ht="14.25" customHeight="1" x14ac:dyDescent="0.4">
      <c r="A34" s="36" t="s">
        <v>39</v>
      </c>
      <c r="B34" s="37"/>
      <c r="C34" s="37"/>
      <c r="D34" s="37"/>
      <c r="E34" s="37"/>
      <c r="F34" s="37"/>
      <c r="G34" s="37"/>
      <c r="H34" s="37"/>
      <c r="I34" s="37"/>
      <c r="J34" s="37"/>
      <c r="K34" s="38"/>
      <c r="L34" s="47"/>
      <c r="M34" s="48"/>
      <c r="N34" s="5" t="s">
        <v>13</v>
      </c>
      <c r="O34" s="47"/>
      <c r="P34" s="48"/>
      <c r="Q34" s="49" t="s">
        <v>40</v>
      </c>
      <c r="R34" s="49"/>
      <c r="S34" s="49"/>
      <c r="T34" s="49"/>
      <c r="U34" s="50"/>
      <c r="V34" s="41" t="s">
        <v>15</v>
      </c>
      <c r="W34" s="42"/>
      <c r="X34" s="42"/>
      <c r="Y34" s="43"/>
    </row>
    <row r="35" spans="1:27" ht="14.25" customHeight="1" x14ac:dyDescent="0.4">
      <c r="A35" s="40" t="s">
        <v>41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7" spans="1:27" ht="14.25" customHeight="1" x14ac:dyDescent="0.4">
      <c r="A37" s="14" t="s">
        <v>42</v>
      </c>
      <c r="B37" s="14"/>
    </row>
    <row r="38" spans="1:27" ht="14.25" customHeight="1" x14ac:dyDescent="0.4">
      <c r="A38" s="36" t="s">
        <v>23</v>
      </c>
      <c r="B38" s="38"/>
      <c r="C38" s="41" t="s">
        <v>15</v>
      </c>
      <c r="D38" s="42"/>
      <c r="E38" s="42"/>
      <c r="F38" s="43"/>
      <c r="H38" s="36" t="s">
        <v>26</v>
      </c>
      <c r="I38" s="37"/>
      <c r="J38" s="38"/>
      <c r="K38" s="41" t="s">
        <v>15</v>
      </c>
      <c r="L38" s="42"/>
      <c r="M38" s="42"/>
      <c r="N38" s="43"/>
      <c r="O38" s="45" t="s">
        <v>18</v>
      </c>
      <c r="P38" s="46"/>
      <c r="Q38" s="44"/>
      <c r="R38" s="44"/>
      <c r="S38" s="44"/>
      <c r="U38" s="51" t="s">
        <v>27</v>
      </c>
      <c r="V38" s="51"/>
      <c r="W38" s="55"/>
      <c r="X38" s="55"/>
      <c r="Y38" s="55"/>
    </row>
    <row r="39" spans="1:27" ht="6" customHeight="1" x14ac:dyDescent="0.4"/>
    <row r="40" spans="1:27" ht="14.25" customHeight="1" x14ac:dyDescent="0.4">
      <c r="A40" s="36" t="s">
        <v>43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8"/>
      <c r="P40" s="41" t="s">
        <v>15</v>
      </c>
      <c r="Q40" s="42"/>
      <c r="R40" s="42"/>
      <c r="S40" s="43"/>
    </row>
    <row r="41" spans="1:27" ht="6" customHeight="1" x14ac:dyDescent="0.4"/>
    <row r="42" spans="1:27" ht="14.25" customHeight="1" x14ac:dyDescent="0.4">
      <c r="A42" s="1" t="s">
        <v>30</v>
      </c>
    </row>
    <row r="43" spans="1:27" ht="14.25" customHeight="1" x14ac:dyDescent="0.4">
      <c r="A43" s="51" t="s">
        <v>31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4" t="s">
        <v>15</v>
      </c>
      <c r="M43" s="54"/>
      <c r="N43" s="54"/>
      <c r="O43" s="54"/>
      <c r="P43" s="54"/>
      <c r="Q43" s="45" t="s">
        <v>18</v>
      </c>
      <c r="R43" s="46"/>
      <c r="S43" s="44"/>
      <c r="T43" s="44"/>
      <c r="U43" s="44"/>
    </row>
    <row r="44" spans="1:27" ht="6" customHeight="1" x14ac:dyDescent="0.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28"/>
      <c r="M44" s="28"/>
      <c r="N44" s="28"/>
      <c r="O44" s="28"/>
      <c r="P44" s="28"/>
      <c r="Q44" s="24"/>
      <c r="R44" s="24"/>
      <c r="S44" s="27"/>
      <c r="T44" s="27"/>
      <c r="U44" s="27"/>
    </row>
    <row r="45" spans="1:27" ht="14.25" customHeight="1" x14ac:dyDescent="0.4">
      <c r="A45" s="51" t="s">
        <v>32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2"/>
      <c r="M45" s="47"/>
      <c r="N45" s="50" t="s">
        <v>13</v>
      </c>
      <c r="O45" s="53"/>
      <c r="P45" s="53"/>
      <c r="Q45" s="47"/>
      <c r="R45" s="48"/>
      <c r="S45" s="49" t="s">
        <v>44</v>
      </c>
      <c r="T45" s="49"/>
      <c r="U45" s="49"/>
      <c r="V45" s="49"/>
      <c r="W45" s="50"/>
      <c r="X45" s="41" t="s">
        <v>15</v>
      </c>
      <c r="Y45" s="42"/>
      <c r="Z45" s="42"/>
      <c r="AA45" s="43"/>
    </row>
    <row r="46" spans="1:27" ht="14.25" customHeight="1" x14ac:dyDescent="0.4">
      <c r="A46" s="51" t="s">
        <v>34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2"/>
      <c r="M46" s="47"/>
      <c r="N46" s="50" t="s">
        <v>45</v>
      </c>
      <c r="O46" s="53"/>
      <c r="P46" s="53"/>
      <c r="Q46" s="47"/>
      <c r="R46" s="48"/>
      <c r="S46" s="49" t="s">
        <v>36</v>
      </c>
      <c r="T46" s="49"/>
      <c r="U46" s="49"/>
      <c r="V46" s="49"/>
      <c r="W46" s="50"/>
      <c r="X46" s="41" t="s">
        <v>15</v>
      </c>
      <c r="Y46" s="42"/>
      <c r="Z46" s="42"/>
      <c r="AA46" s="43"/>
    </row>
    <row r="47" spans="1:27" ht="6" customHeight="1" x14ac:dyDescent="0.4"/>
    <row r="48" spans="1:27" ht="14.25" customHeight="1" x14ac:dyDescent="0.4">
      <c r="A48" s="1" t="s">
        <v>37</v>
      </c>
    </row>
    <row r="49" spans="1:29" ht="14.25" customHeight="1" x14ac:dyDescent="0.4">
      <c r="A49" s="36" t="s">
        <v>38</v>
      </c>
      <c r="B49" s="37"/>
      <c r="C49" s="37"/>
      <c r="D49" s="37"/>
      <c r="E49" s="37"/>
      <c r="F49" s="37"/>
      <c r="G49" s="37"/>
      <c r="H49" s="37"/>
      <c r="I49" s="37"/>
      <c r="J49" s="37"/>
      <c r="K49" s="38"/>
      <c r="L49" s="54" t="s">
        <v>15</v>
      </c>
      <c r="M49" s="54"/>
      <c r="N49" s="54"/>
      <c r="O49" s="54"/>
      <c r="P49" s="54"/>
    </row>
    <row r="50" spans="1:29" ht="14.25" customHeight="1" x14ac:dyDescent="0.4">
      <c r="A50" s="36" t="s">
        <v>39</v>
      </c>
      <c r="B50" s="37"/>
      <c r="C50" s="37"/>
      <c r="D50" s="37"/>
      <c r="E50" s="37"/>
      <c r="F50" s="37"/>
      <c r="G50" s="37"/>
      <c r="H50" s="37"/>
      <c r="I50" s="37"/>
      <c r="J50" s="37"/>
      <c r="K50" s="38"/>
      <c r="L50" s="47"/>
      <c r="M50" s="48"/>
      <c r="N50" s="5" t="s">
        <v>13</v>
      </c>
      <c r="O50" s="47"/>
      <c r="P50" s="48"/>
      <c r="Q50" s="49" t="s">
        <v>46</v>
      </c>
      <c r="R50" s="49"/>
      <c r="S50" s="49"/>
      <c r="T50" s="49"/>
      <c r="U50" s="50"/>
      <c r="V50" s="41" t="s">
        <v>15</v>
      </c>
      <c r="W50" s="42"/>
      <c r="X50" s="42"/>
      <c r="Y50" s="43"/>
    </row>
    <row r="51" spans="1:29" ht="14.25" customHeight="1" x14ac:dyDescent="0.4">
      <c r="A51" s="40" t="s">
        <v>47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:29" ht="7.5" customHeight="1" x14ac:dyDescent="0.4"/>
    <row r="53" spans="1:29" ht="14.25" customHeight="1" x14ac:dyDescent="0.4">
      <c r="A53" s="14" t="s">
        <v>48</v>
      </c>
      <c r="B53" s="1"/>
    </row>
    <row r="54" spans="1:29" ht="14.25" customHeight="1" x14ac:dyDescent="0.4">
      <c r="A54" s="36" t="s">
        <v>49</v>
      </c>
      <c r="B54" s="37"/>
      <c r="C54" s="37"/>
      <c r="D54" s="37"/>
      <c r="E54" s="38"/>
      <c r="F54" s="41" t="s">
        <v>15</v>
      </c>
      <c r="G54" s="42"/>
      <c r="H54" s="42"/>
      <c r="I54" s="43"/>
      <c r="K54" s="36" t="s">
        <v>50</v>
      </c>
      <c r="L54" s="38"/>
      <c r="M54" s="56"/>
      <c r="N54" s="58"/>
      <c r="P54" s="51" t="s">
        <v>51</v>
      </c>
      <c r="Q54" s="51"/>
      <c r="R54" s="51"/>
      <c r="S54" s="55"/>
      <c r="T54" s="55"/>
      <c r="U54" s="55"/>
      <c r="W54" s="36" t="s">
        <v>52</v>
      </c>
      <c r="X54" s="37"/>
      <c r="Y54" s="37"/>
      <c r="Z54" s="38"/>
      <c r="AA54" s="47"/>
      <c r="AB54" s="48"/>
      <c r="AC54" s="5" t="s">
        <v>25</v>
      </c>
    </row>
    <row r="55" spans="1:29" ht="6" customHeight="1" x14ac:dyDescent="0.4"/>
    <row r="56" spans="1:29" ht="14.25" customHeight="1" x14ac:dyDescent="0.4">
      <c r="A56" s="36" t="s">
        <v>53</v>
      </c>
      <c r="B56" s="37"/>
      <c r="C56" s="37"/>
      <c r="D56" s="37"/>
      <c r="E56" s="37"/>
      <c r="F56" s="37"/>
      <c r="G56" s="37"/>
      <c r="H56" s="37"/>
      <c r="I56" s="37"/>
      <c r="J56" s="38"/>
      <c r="K56" s="41" t="s">
        <v>15</v>
      </c>
      <c r="L56" s="42"/>
      <c r="M56" s="42"/>
      <c r="N56" s="43"/>
      <c r="P56" s="36" t="s">
        <v>54</v>
      </c>
      <c r="Q56" s="38"/>
      <c r="R56" s="41" t="s">
        <v>15</v>
      </c>
      <c r="S56" s="42"/>
      <c r="T56" s="42"/>
      <c r="U56" s="43"/>
      <c r="V56" s="45" t="s">
        <v>18</v>
      </c>
      <c r="W56" s="46"/>
      <c r="X56" s="44"/>
      <c r="Y56" s="44"/>
      <c r="Z56" s="44"/>
      <c r="AA56" s="44"/>
      <c r="AB56" s="44"/>
      <c r="AC56" s="44"/>
    </row>
    <row r="58" spans="1:29" ht="14.25" customHeight="1" x14ac:dyDescent="0.4">
      <c r="A58" s="14" t="s">
        <v>55</v>
      </c>
      <c r="B58" s="14"/>
    </row>
    <row r="59" spans="1:29" ht="14.25" customHeight="1" x14ac:dyDescent="0.4">
      <c r="A59" s="36" t="s">
        <v>56</v>
      </c>
      <c r="B59" s="38"/>
      <c r="C59" s="41" t="s">
        <v>15</v>
      </c>
      <c r="D59" s="42"/>
      <c r="E59" s="42"/>
      <c r="F59" s="42"/>
      <c r="G59" s="42"/>
      <c r="H59" s="43"/>
      <c r="I59" s="45" t="s">
        <v>18</v>
      </c>
      <c r="J59" s="46"/>
      <c r="K59" s="44"/>
      <c r="L59" s="44"/>
      <c r="M59" s="44"/>
      <c r="O59" s="36" t="s">
        <v>57</v>
      </c>
      <c r="P59" s="38"/>
      <c r="Q59" s="47"/>
      <c r="R59" s="48"/>
      <c r="S59" s="5" t="s">
        <v>58</v>
      </c>
    </row>
    <row r="60" spans="1:29" ht="6" customHeight="1" x14ac:dyDescent="0.4"/>
    <row r="61" spans="1:29" ht="14.25" customHeight="1" x14ac:dyDescent="0.4">
      <c r="A61" s="13" t="s">
        <v>59</v>
      </c>
      <c r="B61" s="41" t="s">
        <v>15</v>
      </c>
      <c r="C61" s="42"/>
      <c r="D61" s="42"/>
      <c r="E61" s="43"/>
      <c r="F61" s="45" t="s">
        <v>18</v>
      </c>
      <c r="G61" s="46"/>
      <c r="H61" s="44"/>
      <c r="I61" s="44"/>
      <c r="J61" s="44"/>
      <c r="L61" s="36" t="s">
        <v>60</v>
      </c>
      <c r="M61" s="38"/>
      <c r="N61" s="47"/>
      <c r="O61" s="48"/>
      <c r="P61" s="5" t="s">
        <v>13</v>
      </c>
    </row>
    <row r="62" spans="1:29" ht="6" customHeight="1" x14ac:dyDescent="0.4"/>
    <row r="63" spans="1:29" ht="14.25" customHeight="1" x14ac:dyDescent="0.4">
      <c r="A63" s="36" t="s">
        <v>61</v>
      </c>
      <c r="B63" s="37"/>
      <c r="C63" s="37"/>
      <c r="D63" s="38"/>
      <c r="E63" s="41" t="s">
        <v>15</v>
      </c>
      <c r="F63" s="42"/>
      <c r="G63" s="42"/>
      <c r="H63" s="43"/>
      <c r="I63" s="45" t="s">
        <v>18</v>
      </c>
      <c r="J63" s="46"/>
      <c r="K63" s="44"/>
      <c r="L63" s="44"/>
      <c r="M63" s="44"/>
      <c r="O63" s="36" t="s">
        <v>62</v>
      </c>
      <c r="P63" s="37"/>
      <c r="Q63" s="37"/>
      <c r="R63" s="38"/>
      <c r="S63" s="41" t="s">
        <v>15</v>
      </c>
      <c r="T63" s="42"/>
      <c r="U63" s="42"/>
      <c r="V63" s="42"/>
      <c r="W63" s="43"/>
    </row>
    <row r="65" spans="1:30" ht="14.25" customHeight="1" x14ac:dyDescent="0.4">
      <c r="A65" s="30" t="s">
        <v>63</v>
      </c>
      <c r="B65" s="30"/>
    </row>
    <row r="66" spans="1:30" ht="14.25" customHeight="1" x14ac:dyDescent="0.4">
      <c r="A66" s="66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8"/>
    </row>
    <row r="67" spans="1:30" ht="14.25" customHeight="1" x14ac:dyDescent="0.4">
      <c r="A67" s="69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1"/>
    </row>
    <row r="68" spans="1:30" ht="14.25" customHeight="1" x14ac:dyDescent="0.4">
      <c r="A68" s="29" t="s">
        <v>64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</sheetData>
  <sheetProtection algorithmName="SHA-512" hashValue="6jj0i/jcSbwUT+7jkIseF2+9QjREl2lEgnzB0DdfK+CQUHbq6UeAWpmk0XV80Ut6ke+jweMm1Ph8CQDKDNph4g==" saltValue="0371lm1Bz3QRA10iYRB2tw==" spinCount="100000" sheet="1" objects="1" scenarios="1"/>
  <mergeCells count="136">
    <mergeCell ref="A66:AD67"/>
    <mergeCell ref="M54:N54"/>
    <mergeCell ref="P54:R54"/>
    <mergeCell ref="S54:U54"/>
    <mergeCell ref="W54:Z54"/>
    <mergeCell ref="AA54:AB54"/>
    <mergeCell ref="K56:N56"/>
    <mergeCell ref="P56:Q56"/>
    <mergeCell ref="R56:U56"/>
    <mergeCell ref="V56:W56"/>
    <mergeCell ref="X56:AC56"/>
    <mergeCell ref="I63:J63"/>
    <mergeCell ref="E63:H63"/>
    <mergeCell ref="S63:W63"/>
    <mergeCell ref="O63:R63"/>
    <mergeCell ref="K63:M63"/>
    <mergeCell ref="A59:B59"/>
    <mergeCell ref="C59:H59"/>
    <mergeCell ref="O59:P59"/>
    <mergeCell ref="Q59:R59"/>
    <mergeCell ref="L61:M61"/>
    <mergeCell ref="N61:O61"/>
    <mergeCell ref="Y24:AB24"/>
    <mergeCell ref="A8:H8"/>
    <mergeCell ref="I8:AD8"/>
    <mergeCell ref="A11:AD11"/>
    <mergeCell ref="A12:AD13"/>
    <mergeCell ref="V15:Y15"/>
    <mergeCell ref="Z15:AA15"/>
    <mergeCell ref="AB15:AD15"/>
    <mergeCell ref="A17:E17"/>
    <mergeCell ref="A20:B20"/>
    <mergeCell ref="C20:F20"/>
    <mergeCell ref="H20:N20"/>
    <mergeCell ref="O20:P20"/>
    <mergeCell ref="A22:C22"/>
    <mergeCell ref="A15:C15"/>
    <mergeCell ref="D15:E15"/>
    <mergeCell ref="H15:J15"/>
    <mergeCell ref="K15:N15"/>
    <mergeCell ref="O15:P15"/>
    <mergeCell ref="R15:U15"/>
    <mergeCell ref="A6:H6"/>
    <mergeCell ref="I6:AD6"/>
    <mergeCell ref="A7:H7"/>
    <mergeCell ref="I7:J7"/>
    <mergeCell ref="A2:AD2"/>
    <mergeCell ref="A3:AD3"/>
    <mergeCell ref="A4:H4"/>
    <mergeCell ref="I4:AD4"/>
    <mergeCell ref="A5:H5"/>
    <mergeCell ref="I5:AD5"/>
    <mergeCell ref="A27:K27"/>
    <mergeCell ref="A29:K29"/>
    <mergeCell ref="L29:M29"/>
    <mergeCell ref="Q29:R29"/>
    <mergeCell ref="S29:W29"/>
    <mergeCell ref="D22:G22"/>
    <mergeCell ref="H22:I22"/>
    <mergeCell ref="J22:L22"/>
    <mergeCell ref="A24:O24"/>
    <mergeCell ref="P24:S24"/>
    <mergeCell ref="L27:P27"/>
    <mergeCell ref="N29:P29"/>
    <mergeCell ref="N22:O22"/>
    <mergeCell ref="P22:R22"/>
    <mergeCell ref="U24:X24"/>
    <mergeCell ref="Q27:R27"/>
    <mergeCell ref="S27:U27"/>
    <mergeCell ref="A33:K33"/>
    <mergeCell ref="A34:K34"/>
    <mergeCell ref="L34:M34"/>
    <mergeCell ref="O34:P34"/>
    <mergeCell ref="Q34:U34"/>
    <mergeCell ref="V34:Y34"/>
    <mergeCell ref="X29:AA29"/>
    <mergeCell ref="A30:K30"/>
    <mergeCell ref="L30:M30"/>
    <mergeCell ref="Q30:R30"/>
    <mergeCell ref="S30:W30"/>
    <mergeCell ref="X30:AA30"/>
    <mergeCell ref="L33:P33"/>
    <mergeCell ref="N30:P30"/>
    <mergeCell ref="A40:O40"/>
    <mergeCell ref="A43:K43"/>
    <mergeCell ref="A45:K45"/>
    <mergeCell ref="L45:M45"/>
    <mergeCell ref="Q45:R45"/>
    <mergeCell ref="A35:Y35"/>
    <mergeCell ref="A38:B38"/>
    <mergeCell ref="H38:J38"/>
    <mergeCell ref="K38:N38"/>
    <mergeCell ref="O38:P38"/>
    <mergeCell ref="Q38:S38"/>
    <mergeCell ref="C38:F38"/>
    <mergeCell ref="P40:S40"/>
    <mergeCell ref="L43:P43"/>
    <mergeCell ref="N45:P45"/>
    <mergeCell ref="U38:V38"/>
    <mergeCell ref="W38:Y38"/>
    <mergeCell ref="Q43:R43"/>
    <mergeCell ref="S43:U43"/>
    <mergeCell ref="V50:Y50"/>
    <mergeCell ref="S45:W45"/>
    <mergeCell ref="X45:AA45"/>
    <mergeCell ref="A46:K46"/>
    <mergeCell ref="L46:M46"/>
    <mergeCell ref="Q46:R46"/>
    <mergeCell ref="S46:W46"/>
    <mergeCell ref="X46:AA46"/>
    <mergeCell ref="N46:P46"/>
    <mergeCell ref="L49:P49"/>
    <mergeCell ref="A68:AD68"/>
    <mergeCell ref="A65:B65"/>
    <mergeCell ref="AA7:AD7"/>
    <mergeCell ref="Y7:Z7"/>
    <mergeCell ref="T7:X7"/>
    <mergeCell ref="R7:S7"/>
    <mergeCell ref="K7:Q7"/>
    <mergeCell ref="A63:D63"/>
    <mergeCell ref="A56:J56"/>
    <mergeCell ref="G17:AC17"/>
    <mergeCell ref="A51:Y51"/>
    <mergeCell ref="A54:E54"/>
    <mergeCell ref="K54:L54"/>
    <mergeCell ref="F54:I54"/>
    <mergeCell ref="H61:J61"/>
    <mergeCell ref="B61:E61"/>
    <mergeCell ref="F61:G61"/>
    <mergeCell ref="I59:J59"/>
    <mergeCell ref="K59:M59"/>
    <mergeCell ref="A49:K49"/>
    <mergeCell ref="A50:K50"/>
    <mergeCell ref="L50:M50"/>
    <mergeCell ref="O50:P50"/>
    <mergeCell ref="Q50:U50"/>
  </mergeCells>
  <phoneticPr fontId="1"/>
  <dataValidations count="15">
    <dataValidation type="list" allowBlank="1" showInputMessage="1" showErrorMessage="1" sqref="S63" xr:uid="{1133C59B-A2C8-499B-9ADB-36209C5ABC49}">
      <formula1>"選択してください。, 冷凍, 冷蔵 (0.05% NaN3添加)"</formula1>
    </dataValidation>
    <dataValidation type="list" allowBlank="1" showInputMessage="1" showErrorMessage="1" sqref="B61" xr:uid="{F0F5E482-837E-4BB7-9BC9-191673C621EB}">
      <formula1>"選択してください。, FITC, ビオチン, HRP, ALP, その他"</formula1>
    </dataValidation>
    <dataValidation type="list" allowBlank="1" showInputMessage="1" showErrorMessage="1" sqref="Y24" xr:uid="{2B9D99C7-FEDE-424B-96AE-B653B0A06F72}">
      <formula1>"選択してください。, 冷凍 (標準), 冷蔵"</formula1>
    </dataValidation>
    <dataValidation type="list" allowBlank="1" showInputMessage="1" showErrorMessage="1" sqref="X29:X30 V34 X45:X46 V50" xr:uid="{B712A0EC-CF33-4AB8-9897-50A2DF01E496}">
      <formula1>"選択してください。, 冷蔵, 冷凍, 凍結乾燥"</formula1>
    </dataValidation>
    <dataValidation type="list" allowBlank="1" showInputMessage="1" showErrorMessage="1" sqref="D22:G22 K38" xr:uid="{C59A4F6B-32F5-4EEC-80F1-72EFA93971CC}">
      <formula1>"選択してください。, ペプチド, タンパク質, その他"</formula1>
    </dataValidation>
    <dataValidation type="list" allowBlank="1" showInputMessage="1" showErrorMessage="1" sqref="C20" xr:uid="{7168F72D-134E-4752-B62F-585C860C442C}">
      <formula1>"選択してください。, ウサギ, マウス, ラット, ヤギ, ヒツジ, アルパカ (単核球調製)"</formula1>
    </dataValidation>
    <dataValidation type="list" allowBlank="1" showInputMessage="1" showErrorMessage="1" sqref="K15" xr:uid="{68D60351-3763-425C-B947-FB3C6F805817}">
      <formula1>"選択してください。, 70, 80, 90"</formula1>
    </dataValidation>
    <dataValidation type="list" allowBlank="1" showInputMessage="1" showErrorMessage="1" sqref="V15" xr:uid="{736782E1-5C35-4FAA-A0E0-6A2D8DA8749D}">
      <formula1>"選択してください。, KLH, BSA, その他"</formula1>
    </dataValidation>
    <dataValidation type="list" allowBlank="1" showInputMessage="1" showErrorMessage="1" sqref="C59:H59" xr:uid="{1CB5CF05-AD4F-448F-A528-BA301FC07714}">
      <formula1>"選択してください。, 硫安カットのみ, Protein A (ウサギ・マウス由来), Protein G (ラット由来), 陰イオン交換, アフィニティ (NHSレジン使用), アフィニティ (その他レジン希望)"</formula1>
    </dataValidation>
    <dataValidation type="list" allowBlank="1" showInputMessage="1" showErrorMessage="1" sqref="P24:S24 L49:P49 L33:P33 P40:S40" xr:uid="{DE855CA5-E998-4CFA-9048-5D1C54355548}">
      <formula1>"選択してください。, はい, いいえ"</formula1>
    </dataValidation>
    <dataValidation type="list" allowBlank="1" showInputMessage="1" showErrorMessage="1" sqref="C38:F38 F54:I54" xr:uid="{F6CFC355-10F4-4F1F-B026-A27C429963C9}">
      <formula1>"選択してください。, マウス, ラット"</formula1>
    </dataValidation>
    <dataValidation type="list" allowBlank="1" showInputMessage="1" showErrorMessage="1" sqref="R56" xr:uid="{BE7E667A-42B0-4E42-A836-8236D4F4C043}">
      <formula1>"選択してください。, 10% FBS RPMI1640, その他"</formula1>
    </dataValidation>
    <dataValidation type="list" allowBlank="1" showInputMessage="1" showErrorMessage="1" sqref="K56" xr:uid="{07C73D73-E125-4680-B54A-DD57DDF34F86}">
      <formula1>"選択してください。, BALB/c, BALB/c nu/nu"</formula1>
    </dataValidation>
    <dataValidation type="list" allowBlank="1" showInputMessage="1" showErrorMessage="1" sqref="E63:H63" xr:uid="{93A20511-F5CE-40A9-865D-C8B9A74744FB}">
      <formula1>"選択してください。, PBS (-), その他"</formula1>
    </dataValidation>
    <dataValidation type="list" allowBlank="1" showInputMessage="1" showErrorMessage="1" sqref="L27:P27 L43:P44" xr:uid="{FB538EDC-A088-4227-A663-8FC3232606C9}">
      <formula1>"選択してください。, KLH結合済, BSA結合済, その他キャリア結合済, いいえ"</formula1>
    </dataValidation>
  </dataValidations>
  <pageMargins left="0" right="0" top="0.39370078740157483" bottom="0.39370078740157483" header="0" footer="0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6C41-4987-4E05-A2F5-3E738879B39E}">
  <sheetPr>
    <tabColor rgb="FF409D28"/>
  </sheetPr>
  <dimension ref="A1:AD64"/>
  <sheetViews>
    <sheetView showGridLines="0" view="pageBreakPreview" topLeftCell="A34" zoomScale="115" zoomScaleNormal="115" zoomScaleSheetLayoutView="115" workbookViewId="0">
      <selection activeCell="A31" sqref="A31:C31"/>
    </sheetView>
  </sheetViews>
  <sheetFormatPr defaultColWidth="3.125" defaultRowHeight="14.25" customHeight="1" x14ac:dyDescent="0.4"/>
  <cols>
    <col min="1" max="1" width="3.125" style="2" customWidth="1"/>
    <col min="2" max="2" width="3.125" style="2"/>
    <col min="3" max="3" width="3.125" style="2" customWidth="1"/>
    <col min="4" max="6" width="3.125" style="2"/>
    <col min="7" max="7" width="3.125" style="2" customWidth="1"/>
    <col min="8" max="16384" width="3.125" style="2"/>
  </cols>
  <sheetData>
    <row r="1" spans="1:30" ht="14.25" customHeigh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4.25" customHeight="1" x14ac:dyDescent="0.4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3" spans="1:30" ht="14.25" customHeight="1" x14ac:dyDescent="0.4">
      <c r="A3" s="1" t="s">
        <v>65</v>
      </c>
    </row>
    <row r="4" spans="1:30" ht="14.25" customHeight="1" x14ac:dyDescent="0.4">
      <c r="A4" s="75" t="s">
        <v>66</v>
      </c>
      <c r="B4" s="75"/>
      <c r="C4" s="75" t="str">
        <f>IF(ユーザー様ご記入用!$I$4="", "", ユーザー様ご記入用!$I$4)</f>
        <v/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 t="s">
        <v>67</v>
      </c>
      <c r="U4" s="75"/>
      <c r="V4" s="75" t="str">
        <f>IF(ユーザー様ご記入用!$I$5="", "", ユーザー様ご記入用!$I$5)</f>
        <v/>
      </c>
      <c r="W4" s="75"/>
      <c r="X4" s="75"/>
      <c r="Y4" s="75"/>
      <c r="Z4" s="75"/>
      <c r="AA4" s="75"/>
      <c r="AB4" s="75"/>
      <c r="AC4" s="75"/>
      <c r="AD4" s="75"/>
    </row>
    <row r="5" spans="1:30" ht="14.25" customHeight="1" x14ac:dyDescent="0.4">
      <c r="A5" s="76" t="s">
        <v>68</v>
      </c>
      <c r="B5" s="76"/>
      <c r="C5" s="76"/>
      <c r="D5" s="76"/>
      <c r="E5" s="76"/>
      <c r="F5" s="76"/>
      <c r="G5" s="76"/>
      <c r="H5" s="76" t="str">
        <f>IF(ユーザー様ご記入用!I8="", "", ユーザー様ご記入用!I8)</f>
        <v/>
      </c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1:30" ht="14.25" customHeight="1" x14ac:dyDescent="0.4">
      <c r="A6" s="76" t="s">
        <v>69</v>
      </c>
      <c r="B6" s="76"/>
      <c r="C6" s="76" t="str">
        <f>IF(ユーザー様ご記入用!$I$6="", "", ユーザー様ご記入用!$I$6)</f>
        <v/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1:30" ht="14.25" customHeight="1" x14ac:dyDescent="0.4">
      <c r="A7" s="76" t="s">
        <v>70</v>
      </c>
      <c r="B7" s="76"/>
      <c r="C7" s="76" t="str">
        <f>IF(ユーザー様ご記入用!$T$7="", "", ユーザー様ご記入用!$T$7)</f>
        <v/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 t="s">
        <v>71</v>
      </c>
      <c r="U7" s="76"/>
      <c r="V7" s="76" t="str">
        <f>IF(ユーザー様ご記入用!$AA$7="", "", ユーザー様ご記入用!$AA$7)</f>
        <v/>
      </c>
      <c r="W7" s="76"/>
      <c r="X7" s="76"/>
      <c r="Y7" s="76"/>
      <c r="Z7" s="76"/>
      <c r="AA7" s="76"/>
      <c r="AB7" s="76"/>
      <c r="AC7" s="76"/>
      <c r="AD7" s="76"/>
    </row>
    <row r="8" spans="1:30" ht="14.25" customHeight="1" x14ac:dyDescent="0.4">
      <c r="A8" s="76" t="s">
        <v>72</v>
      </c>
      <c r="B8" s="76"/>
      <c r="C8" s="76" t="str">
        <f>IF(ユーザー様ご記入用!$K$7="", "", ユーザー様ご記入用!$K$7)</f>
        <v/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</row>
    <row r="10" spans="1:30" ht="14.25" customHeight="1" x14ac:dyDescent="0.4">
      <c r="A10" s="1" t="s">
        <v>73</v>
      </c>
    </row>
    <row r="11" spans="1:30" ht="14.25" customHeight="1" x14ac:dyDescent="0.4">
      <c r="A11" s="77" t="s">
        <v>74</v>
      </c>
      <c r="B11" s="49"/>
      <c r="C11" s="9" t="s">
        <v>75</v>
      </c>
      <c r="D11" s="74" t="str">
        <f>IF(ユーザー様ご記入用!$D$15="", "", ユーザー様ご記入用!$D$15)</f>
        <v/>
      </c>
      <c r="E11" s="74"/>
      <c r="F11" s="9" t="s">
        <v>76</v>
      </c>
      <c r="G11" s="9"/>
      <c r="H11" s="9"/>
      <c r="I11" s="49" t="s">
        <v>77</v>
      </c>
      <c r="J11" s="49"/>
      <c r="K11" s="9" t="s">
        <v>75</v>
      </c>
      <c r="L11" s="74" t="str">
        <f>IF(ユーザー様ご記入用!$K$15="選択してください。", "", ユーザー様ご記入用!$K$15)</f>
        <v/>
      </c>
      <c r="M11" s="74"/>
      <c r="N11" s="9" t="s">
        <v>78</v>
      </c>
      <c r="O11" s="9"/>
      <c r="P11" s="21" t="s">
        <v>79</v>
      </c>
      <c r="Q11" s="21"/>
      <c r="R11" s="21"/>
      <c r="S11" s="21"/>
      <c r="T11" s="20" t="str">
        <f>IF(ユーザー様ご記入用!$V$15="KLH","■","□")</f>
        <v>□</v>
      </c>
      <c r="U11" s="9" t="s">
        <v>80</v>
      </c>
      <c r="V11" s="20" t="str">
        <f>IF(ユーザー様ご記入用!$V$15="BSA","■","□")</f>
        <v>□</v>
      </c>
      <c r="W11" s="9" t="s">
        <v>81</v>
      </c>
      <c r="X11" s="20" t="str">
        <f>IF(ユーザー様ご記入用!$V$15="その他","■","□")</f>
        <v>□</v>
      </c>
      <c r="Y11" s="49" t="s">
        <v>82</v>
      </c>
      <c r="Z11" s="49"/>
      <c r="AA11" s="78" t="str">
        <f>IF(ユーザー様ご記入用!$AB$15="", "", ユーザー様ご記入用!$AB$15)</f>
        <v/>
      </c>
      <c r="AB11" s="78"/>
      <c r="AC11" s="78"/>
      <c r="AD11" s="5" t="s">
        <v>83</v>
      </c>
    </row>
    <row r="12" spans="1:30" ht="14.25" customHeight="1" x14ac:dyDescent="0.4">
      <c r="A12" s="8" t="s">
        <v>84</v>
      </c>
      <c r="B12" s="4"/>
      <c r="C12" s="4"/>
      <c r="D12" s="4"/>
      <c r="E12" s="4">
        <v>5</v>
      </c>
      <c r="F12" s="4"/>
      <c r="G12" s="4"/>
      <c r="H12" s="4"/>
      <c r="I12" s="4"/>
      <c r="J12" s="4">
        <v>10</v>
      </c>
      <c r="K12" s="4"/>
      <c r="L12" s="4"/>
      <c r="M12" s="4"/>
      <c r="N12" s="4"/>
      <c r="O12" s="4">
        <v>15</v>
      </c>
      <c r="P12" s="4"/>
      <c r="Q12" s="4"/>
      <c r="R12" s="4"/>
      <c r="S12" s="4"/>
      <c r="T12" s="4">
        <v>20</v>
      </c>
      <c r="U12" s="4"/>
      <c r="V12" s="4"/>
      <c r="W12" s="4"/>
      <c r="X12" s="4"/>
      <c r="Y12" s="4">
        <v>25</v>
      </c>
      <c r="Z12" s="4"/>
      <c r="AA12" s="4"/>
      <c r="AB12" s="4"/>
      <c r="AC12" s="4"/>
      <c r="AD12" s="17">
        <v>30</v>
      </c>
    </row>
    <row r="13" spans="1:30" ht="14.25" customHeight="1" x14ac:dyDescent="0.4">
      <c r="A13" s="3" t="str">
        <f>IF(ユーザー様ご記入用!$G$17="", "", LEFT(ユーザー様ご記入用!$G$17, 1))</f>
        <v/>
      </c>
      <c r="B13" s="3" t="str">
        <f>IF(ユーザー様ご記入用!$G$17="", "", MID(ユーザー様ご記入用!$G$17, 2, 1))</f>
        <v/>
      </c>
      <c r="C13" s="3" t="str">
        <f>IF(ユーザー様ご記入用!$G$17="", "", MID(ユーザー様ご記入用!$G$17, 3, 1))</f>
        <v/>
      </c>
      <c r="D13" s="3" t="str">
        <f>IF(ユーザー様ご記入用!$G$17="", "", MID(ユーザー様ご記入用!$G$17, 4, 1))</f>
        <v/>
      </c>
      <c r="E13" s="3" t="str">
        <f>IF(ユーザー様ご記入用!$G$17="", "", MID(ユーザー様ご記入用!$G$17, 5, 1))</f>
        <v/>
      </c>
      <c r="F13" s="3" t="str">
        <f>IF(ユーザー様ご記入用!$G$17="", "", MID(ユーザー様ご記入用!$G$17, 6, 1))</f>
        <v/>
      </c>
      <c r="G13" s="3" t="str">
        <f>IF(ユーザー様ご記入用!$G$17="", "", MID(ユーザー様ご記入用!$G$17, 7, 1))</f>
        <v/>
      </c>
      <c r="H13" s="3" t="str">
        <f>IF(ユーザー様ご記入用!$G$17="", "", MID(ユーザー様ご記入用!$G$17, 8, 1))</f>
        <v/>
      </c>
      <c r="I13" s="3" t="str">
        <f>IF(ユーザー様ご記入用!$G$17="", "", MID(ユーザー様ご記入用!$G$17, 9, 1))</f>
        <v/>
      </c>
      <c r="J13" s="3" t="str">
        <f>IF(ユーザー様ご記入用!$G$17="", "", MID(ユーザー様ご記入用!$G$17, 10, 1))</f>
        <v/>
      </c>
      <c r="K13" s="3" t="str">
        <f>IF(ユーザー様ご記入用!$G$17="", "", MID(ユーザー様ご記入用!$G$17, 11, 1))</f>
        <v/>
      </c>
      <c r="L13" s="3" t="str">
        <f>IF(ユーザー様ご記入用!$G$17="", "", MID(ユーザー様ご記入用!$G$17, 12, 1))</f>
        <v/>
      </c>
      <c r="M13" s="3" t="str">
        <f>IF(ユーザー様ご記入用!$G$17="", "", MID(ユーザー様ご記入用!$G$17, 13, 1))</f>
        <v/>
      </c>
      <c r="N13" s="3" t="str">
        <f>IF(ユーザー様ご記入用!$G$17="", "", MID(ユーザー様ご記入用!$G$17, 14, 1))</f>
        <v/>
      </c>
      <c r="O13" s="3" t="str">
        <f>IF(ユーザー様ご記入用!$G$17="", "", MID(ユーザー様ご記入用!$G$17, 15, 1))</f>
        <v/>
      </c>
      <c r="P13" s="3" t="str">
        <f>IF(ユーザー様ご記入用!$G$17="", "", MID(ユーザー様ご記入用!$G$17, 16, 1))</f>
        <v/>
      </c>
      <c r="Q13" s="3" t="str">
        <f>IF(ユーザー様ご記入用!$G$17="", "", MID(ユーザー様ご記入用!$G$17, 17, 1))</f>
        <v/>
      </c>
      <c r="R13" s="3" t="str">
        <f>IF(ユーザー様ご記入用!$G$17="", "", MID(ユーザー様ご記入用!$G$17, 18, 1))</f>
        <v/>
      </c>
      <c r="S13" s="3" t="str">
        <f>IF(ユーザー様ご記入用!$G$17="", "", MID(ユーザー様ご記入用!$G$17, 19, 1))</f>
        <v/>
      </c>
      <c r="T13" s="3" t="str">
        <f>IF(ユーザー様ご記入用!$G$17="", "", MID(ユーザー様ご記入用!$G$17, 20, 1))</f>
        <v/>
      </c>
      <c r="U13" s="3" t="str">
        <f>IF(ユーザー様ご記入用!$G$17="", "", MID(ユーザー様ご記入用!$G$17, 21, 1))</f>
        <v/>
      </c>
      <c r="V13" s="3" t="str">
        <f>IF(ユーザー様ご記入用!$G$17="", "", MID(ユーザー様ご記入用!$G$17, 22, 1))</f>
        <v/>
      </c>
      <c r="W13" s="3" t="str">
        <f>IF(ユーザー様ご記入用!$G$17="", "", MID(ユーザー様ご記入用!$G$17, 23, 1))</f>
        <v/>
      </c>
      <c r="X13" s="3" t="str">
        <f>IF(ユーザー様ご記入用!$G$17="", "", MID(ユーザー様ご記入用!$G$17, 24, 1))</f>
        <v/>
      </c>
      <c r="Y13" s="3" t="str">
        <f>IF(ユーザー様ご記入用!$G$17="", "", MID(ユーザー様ご記入用!$G$17, 25, 1))</f>
        <v/>
      </c>
      <c r="Z13" s="3" t="str">
        <f>IF(ユーザー様ご記入用!$G$17="", "", MID(ユーザー様ご記入用!$G$17, 26, 1))</f>
        <v/>
      </c>
      <c r="AA13" s="3" t="str">
        <f>IF(ユーザー様ご記入用!$G$17="", "", MID(ユーザー様ご記入用!$G$17, 27, 1))</f>
        <v/>
      </c>
      <c r="AB13" s="3" t="str">
        <f>IF(ユーザー様ご記入用!$G$17="", "", MID(ユーザー様ご記入用!$G$17, 28, 1))</f>
        <v/>
      </c>
      <c r="AC13" s="3" t="str">
        <f>IF(ユーザー様ご記入用!$G$17="", "", MID(ユーザー様ご記入用!$G$17, 29, 1))</f>
        <v/>
      </c>
      <c r="AD13" s="3" t="str">
        <f>IF(ユーザー様ご記入用!$G$17="", "", MID(ユーザー様ご記入用!$G$17, 30, 1))</f>
        <v/>
      </c>
    </row>
    <row r="15" spans="1:30" ht="14.25" customHeight="1" x14ac:dyDescent="0.4">
      <c r="A15" s="1" t="s">
        <v>85</v>
      </c>
    </row>
    <row r="16" spans="1:30" ht="14.25" customHeight="1" x14ac:dyDescent="0.4">
      <c r="A16" s="81" t="s">
        <v>86</v>
      </c>
      <c r="B16" s="82"/>
      <c r="C16" s="72" t="str">
        <f>IF(ユーザー様ご記入用!$C$20="選択してください。", "", ユーザー様ご記入用!$C$20)</f>
        <v/>
      </c>
      <c r="D16" s="72"/>
      <c r="E16" s="72"/>
      <c r="F16" s="72"/>
      <c r="G16" s="72"/>
      <c r="H16" s="72"/>
      <c r="I16" s="15" t="s">
        <v>87</v>
      </c>
      <c r="J16" s="15"/>
      <c r="K16" s="82" t="s">
        <v>88</v>
      </c>
      <c r="L16" s="82"/>
      <c r="M16" s="72" t="str">
        <f>IF(ユーザー様ご記入用!$O$20="", "", ユーザー様ご記入用!$O$20)</f>
        <v/>
      </c>
      <c r="N16" s="72"/>
      <c r="O16" s="72"/>
      <c r="P16" s="15" t="s">
        <v>87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6"/>
    </row>
    <row r="17" spans="1:30" ht="6" customHeight="1" x14ac:dyDescent="0.4">
      <c r="A17" s="8"/>
      <c r="AD17" s="18"/>
    </row>
    <row r="18" spans="1:30" ht="14.25" customHeight="1" x14ac:dyDescent="0.4">
      <c r="A18" s="79" t="s">
        <v>89</v>
      </c>
      <c r="B18" s="80"/>
      <c r="C18" s="73" t="str">
        <f>IF(ユーザー様ご記入用!$P$22="", "", ユーザー様ご記入用!$P$22)</f>
        <v/>
      </c>
      <c r="D18" s="73"/>
      <c r="E18" s="73"/>
      <c r="F18" s="73"/>
      <c r="G18" s="73"/>
      <c r="H18" s="73"/>
      <c r="I18" s="2" t="s">
        <v>87</v>
      </c>
      <c r="K18" s="80" t="s">
        <v>90</v>
      </c>
      <c r="L18" s="80"/>
      <c r="M18" s="4" t="str">
        <f>IF(ユーザー様ご記入用!$D$22="ペプチド","■","□")</f>
        <v>□</v>
      </c>
      <c r="N18" s="80" t="s">
        <v>91</v>
      </c>
      <c r="O18" s="80"/>
      <c r="P18" s="4" t="str">
        <f>IF(ユーザー様ご記入用!$D$22="タンパク質","■","□")</f>
        <v>□</v>
      </c>
      <c r="Q18" s="80" t="s">
        <v>92</v>
      </c>
      <c r="R18" s="80"/>
      <c r="T18" s="4" t="str">
        <f>IF(ユーザー様ご記入用!$D$22="その他","■","□")</f>
        <v>□</v>
      </c>
      <c r="U18" s="80" t="s">
        <v>93</v>
      </c>
      <c r="V18" s="80"/>
      <c r="W18" s="87" t="str">
        <f>IF(ユーザー様ご記入用!$J$22="", "", ユーザー様ご記入用!$J$22)</f>
        <v/>
      </c>
      <c r="X18" s="87"/>
      <c r="Y18" s="87"/>
      <c r="Z18" s="87"/>
      <c r="AA18" s="87"/>
      <c r="AB18" s="87"/>
      <c r="AC18" s="87"/>
      <c r="AD18" s="18" t="s">
        <v>83</v>
      </c>
    </row>
    <row r="19" spans="1:30" ht="6" customHeight="1" x14ac:dyDescent="0.4">
      <c r="A19" s="8"/>
      <c r="M19" s="4"/>
      <c r="AD19" s="18"/>
    </row>
    <row r="20" spans="1:30" ht="14.25" customHeight="1" x14ac:dyDescent="0.4">
      <c r="A20" s="79" t="s">
        <v>94</v>
      </c>
      <c r="B20" s="80"/>
      <c r="C20" s="80"/>
      <c r="D20" s="73" t="str">
        <f>IF(ユーザー様ご記入用!$L$27="選択してください。", "", "("&amp;ユーザー様ご記入用!$L$27&amp;")")</f>
        <v/>
      </c>
      <c r="E20" s="73"/>
      <c r="F20" s="73"/>
      <c r="G20" s="2" t="s">
        <v>95</v>
      </c>
      <c r="H20" s="73" t="str">
        <f>IF(ユーザー様ご記入用!$L$29="", "", ユーザー様ご記入用!$L$29)</f>
        <v/>
      </c>
      <c r="I20" s="73"/>
      <c r="J20" s="2" t="s">
        <v>13</v>
      </c>
      <c r="K20" s="2" t="s">
        <v>96</v>
      </c>
      <c r="L20" s="73" t="str">
        <f>IF(ユーザー様ご記入用!$Q$29="", "", ユーザー様ご記入用!$Q$29)</f>
        <v/>
      </c>
      <c r="M20" s="73"/>
      <c r="N20" s="73" t="s">
        <v>97</v>
      </c>
      <c r="O20" s="73"/>
      <c r="Q20" s="46" t="s">
        <v>98</v>
      </c>
      <c r="R20" s="46"/>
      <c r="S20" s="46"/>
      <c r="T20" s="4" t="str">
        <f>IF(ユーザー様ご記入用!$X$29="冷凍","■","□")</f>
        <v>□</v>
      </c>
      <c r="U20" s="2" t="s">
        <v>99</v>
      </c>
      <c r="V20" s="4" t="str">
        <f>IF(ユーザー様ご記入用!$X$29="冷蔵","■","□")</f>
        <v>□</v>
      </c>
      <c r="W20" s="2" t="s">
        <v>100</v>
      </c>
      <c r="X20" s="4" t="str">
        <f>IF(ユーザー様ご記入用!$X$29="凍結乾燥","■","□")</f>
        <v>□</v>
      </c>
      <c r="Y20" s="80" t="s">
        <v>101</v>
      </c>
      <c r="Z20" s="80"/>
      <c r="AA20" s="4" t="s">
        <v>87</v>
      </c>
      <c r="AD20" s="18"/>
    </row>
    <row r="21" spans="1:30" ht="6" customHeight="1" x14ac:dyDescent="0.4">
      <c r="A21" s="22"/>
      <c r="B21" s="7"/>
      <c r="C21" s="4"/>
      <c r="D21" s="4"/>
      <c r="G21" s="4"/>
      <c r="H21" s="4"/>
      <c r="I21" s="7"/>
      <c r="J21" s="7"/>
      <c r="M21" s="7"/>
      <c r="N21" s="7"/>
      <c r="O21" s="7"/>
      <c r="Q21" s="24"/>
      <c r="R21" s="24"/>
      <c r="S21" s="24"/>
      <c r="U21" s="7"/>
      <c r="V21" s="7"/>
      <c r="W21" s="7"/>
      <c r="X21" s="4"/>
      <c r="Y21" s="4"/>
      <c r="Z21" s="4"/>
      <c r="AA21" s="4"/>
      <c r="AB21" s="4"/>
      <c r="AD21" s="18"/>
    </row>
    <row r="22" spans="1:30" ht="14.25" customHeight="1" x14ac:dyDescent="0.4">
      <c r="A22" s="79" t="s">
        <v>102</v>
      </c>
      <c r="B22" s="80"/>
      <c r="C22" s="80"/>
      <c r="D22" s="80"/>
      <c r="E22" s="80"/>
      <c r="F22" s="80"/>
      <c r="G22" s="80"/>
      <c r="H22" s="73" t="str">
        <f>IF(ユーザー様ご記入用!$L$30="", "", ユーザー様ご記入用!$L$30)</f>
        <v/>
      </c>
      <c r="I22" s="73"/>
      <c r="J22" s="2" t="s">
        <v>13</v>
      </c>
      <c r="K22" s="2" t="s">
        <v>96</v>
      </c>
      <c r="L22" s="73" t="str">
        <f>IF(ユーザー様ご記入用!$Q$30="", "", ユーザー様ご記入用!$Q$30)</f>
        <v/>
      </c>
      <c r="M22" s="73"/>
      <c r="N22" s="73" t="s">
        <v>97</v>
      </c>
      <c r="O22" s="73"/>
      <c r="Q22" s="46" t="s">
        <v>98</v>
      </c>
      <c r="R22" s="46"/>
      <c r="S22" s="46"/>
      <c r="T22" s="4" t="str">
        <f>IF(ユーザー様ご記入用!$X$30="冷凍","■","□")</f>
        <v>□</v>
      </c>
      <c r="U22" s="2" t="s">
        <v>99</v>
      </c>
      <c r="V22" s="4" t="str">
        <f>IF(ユーザー様ご記入用!$X$30="冷蔵","■","□")</f>
        <v>□</v>
      </c>
      <c r="W22" s="2" t="s">
        <v>100</v>
      </c>
      <c r="X22" s="4" t="str">
        <f>IF(ユーザー様ご記入用!$X$30="凍結乾燥","■","□")</f>
        <v>□</v>
      </c>
      <c r="Y22" s="80" t="s">
        <v>101</v>
      </c>
      <c r="Z22" s="80"/>
      <c r="AA22" s="4" t="s">
        <v>87</v>
      </c>
      <c r="AD22" s="18"/>
    </row>
    <row r="23" spans="1:30" ht="6" customHeight="1" x14ac:dyDescent="0.4">
      <c r="A23" s="22"/>
      <c r="B23" s="7"/>
      <c r="C23" s="4"/>
      <c r="D23" s="4"/>
      <c r="G23" s="4"/>
      <c r="H23" s="4"/>
      <c r="I23" s="7"/>
      <c r="J23" s="7"/>
      <c r="M23" s="7"/>
      <c r="N23" s="7"/>
      <c r="O23" s="7"/>
      <c r="Q23" s="24"/>
      <c r="R23" s="24"/>
      <c r="S23" s="24"/>
      <c r="U23" s="7"/>
      <c r="V23" s="7"/>
      <c r="W23" s="7"/>
      <c r="X23" s="4"/>
      <c r="Y23" s="7"/>
      <c r="Z23" s="7"/>
      <c r="AA23" s="4"/>
      <c r="AB23" s="7"/>
      <c r="AC23" s="7"/>
      <c r="AD23" s="18"/>
    </row>
    <row r="24" spans="1:30" ht="14.25" customHeight="1" x14ac:dyDescent="0.4">
      <c r="A24" s="79" t="s">
        <v>103</v>
      </c>
      <c r="B24" s="80"/>
      <c r="C24" s="80"/>
      <c r="D24" s="80"/>
      <c r="E24" s="80"/>
      <c r="F24" s="80"/>
      <c r="G24" s="80"/>
      <c r="H24" s="73" t="str">
        <f>IF(ユーザー様ご記入用!$L$34="", "", ユーザー様ご記入用!$L$34)</f>
        <v/>
      </c>
      <c r="I24" s="73"/>
      <c r="J24" s="2" t="s">
        <v>13</v>
      </c>
      <c r="K24" s="2" t="s">
        <v>96</v>
      </c>
      <c r="L24" s="73" t="str">
        <f>IF(ユーザー様ご記入用!$O$34="", "", ユーザー様ご記入用!$O$34)</f>
        <v/>
      </c>
      <c r="M24" s="73"/>
      <c r="N24" s="73" t="s">
        <v>97</v>
      </c>
      <c r="O24" s="73"/>
      <c r="Q24" s="46" t="s">
        <v>98</v>
      </c>
      <c r="R24" s="46"/>
      <c r="S24" s="46"/>
      <c r="T24" s="4" t="str">
        <f>IF(ユーザー様ご記入用!$V$34="冷凍","■","□")</f>
        <v>□</v>
      </c>
      <c r="U24" s="2" t="s">
        <v>99</v>
      </c>
      <c r="V24" s="4" t="str">
        <f>IF(ユーザー様ご記入用!$V$34="冷蔵","■","□")</f>
        <v>□</v>
      </c>
      <c r="W24" s="2" t="s">
        <v>100</v>
      </c>
      <c r="X24" s="4" t="str">
        <f>IF(ユーザー様ご記入用!$V$34="凍結乾燥","■","□")</f>
        <v>□</v>
      </c>
      <c r="Y24" s="80" t="s">
        <v>101</v>
      </c>
      <c r="Z24" s="80"/>
      <c r="AA24" s="4" t="s">
        <v>87</v>
      </c>
      <c r="AB24" s="7"/>
      <c r="AC24" s="7"/>
      <c r="AD24" s="18"/>
    </row>
    <row r="25" spans="1:30" ht="6" customHeight="1" x14ac:dyDescent="0.4">
      <c r="A25" s="22"/>
      <c r="B25" s="7"/>
      <c r="C25" s="4"/>
      <c r="D25" s="4"/>
      <c r="G25" s="4"/>
      <c r="H25" s="4"/>
      <c r="I25" s="7"/>
      <c r="J25" s="7"/>
      <c r="M25" s="7"/>
      <c r="N25" s="7"/>
      <c r="O25" s="7"/>
      <c r="Q25" s="4"/>
      <c r="S25" s="4"/>
      <c r="U25" s="7"/>
      <c r="V25" s="7"/>
      <c r="W25" s="7"/>
      <c r="X25" s="4"/>
      <c r="Y25" s="7"/>
      <c r="Z25" s="7"/>
      <c r="AA25" s="4"/>
      <c r="AB25" s="7"/>
      <c r="AC25" s="7"/>
      <c r="AD25" s="18"/>
    </row>
    <row r="26" spans="1:30" ht="14.25" customHeight="1" x14ac:dyDescent="0.4">
      <c r="A26" s="85" t="s">
        <v>104</v>
      </c>
      <c r="B26" s="86"/>
      <c r="C26" s="86"/>
      <c r="D26" s="6" t="str">
        <f>IF(ユーザー様ご記入用!$P$24="はい","■","□")</f>
        <v>□</v>
      </c>
      <c r="E26" s="86" t="s">
        <v>105</v>
      </c>
      <c r="F26" s="86"/>
      <c r="G26" s="6" t="str">
        <f>IF(ユーザー様ご記入用!$P$24="いいえ","■","□")</f>
        <v>□</v>
      </c>
      <c r="H26" s="86" t="s">
        <v>106</v>
      </c>
      <c r="I26" s="86"/>
      <c r="J26" s="10" t="s">
        <v>87</v>
      </c>
      <c r="K26" s="10"/>
      <c r="L26" s="10"/>
      <c r="M26" s="23"/>
      <c r="N26" s="23"/>
      <c r="O26" s="23"/>
      <c r="P26" s="10"/>
      <c r="Q26" s="6"/>
      <c r="R26" s="10"/>
      <c r="S26" s="6"/>
      <c r="T26" s="10"/>
      <c r="U26" s="23"/>
      <c r="V26" s="23"/>
      <c r="W26" s="23"/>
      <c r="X26" s="6"/>
      <c r="Y26" s="23"/>
      <c r="Z26" s="23"/>
      <c r="AA26" s="6"/>
      <c r="AB26" s="23"/>
      <c r="AC26" s="23"/>
      <c r="AD26" s="11"/>
    </row>
    <row r="27" spans="1:30" ht="14.25" customHeight="1" x14ac:dyDescent="0.4">
      <c r="A27" s="7"/>
      <c r="B27" s="7"/>
      <c r="C27" s="4"/>
      <c r="D27" s="4"/>
      <c r="G27" s="4"/>
      <c r="H27" s="4"/>
      <c r="I27" s="7"/>
      <c r="J27" s="7"/>
      <c r="M27" s="7"/>
      <c r="N27" s="7"/>
      <c r="O27" s="7"/>
      <c r="Q27" s="4"/>
      <c r="S27" s="4"/>
      <c r="U27" s="7"/>
      <c r="V27" s="7"/>
      <c r="W27" s="7"/>
      <c r="X27" s="4"/>
      <c r="Y27" s="7"/>
      <c r="Z27" s="7"/>
      <c r="AA27" s="4"/>
      <c r="AB27" s="7"/>
      <c r="AC27" s="7"/>
    </row>
    <row r="28" spans="1:30" ht="14.25" customHeight="1" x14ac:dyDescent="0.4">
      <c r="A28" s="1" t="s">
        <v>107</v>
      </c>
    </row>
    <row r="29" spans="1:30" ht="14.25" customHeight="1" x14ac:dyDescent="0.4">
      <c r="A29" s="81" t="s">
        <v>86</v>
      </c>
      <c r="B29" s="82"/>
      <c r="C29" s="72" t="str">
        <f>IF(ユーザー様ご記入用!$C$38="選択してください。", "", ユーザー様ご記入用!$C$38)</f>
        <v/>
      </c>
      <c r="D29" s="72"/>
      <c r="E29" s="72"/>
      <c r="F29" s="72"/>
      <c r="G29" s="72"/>
      <c r="H29" s="72"/>
      <c r="I29" s="15" t="s">
        <v>87</v>
      </c>
      <c r="J29" s="15" t="s">
        <v>89</v>
      </c>
      <c r="K29" s="15"/>
      <c r="L29" s="88" t="str">
        <f>IF(ユーザー様ご記入用!$W$38="", "", ユーザー様ご記入用!$W$38)</f>
        <v/>
      </c>
      <c r="M29" s="88"/>
      <c r="N29" s="88"/>
      <c r="O29" s="15" t="s">
        <v>87</v>
      </c>
      <c r="P29" s="15" t="s">
        <v>90</v>
      </c>
      <c r="Q29" s="15"/>
      <c r="R29" s="12" t="str">
        <f>IF(ユーザー様ご記入用!$K$38="ペプチド","■","□")</f>
        <v>□</v>
      </c>
      <c r="S29" s="15" t="s">
        <v>91</v>
      </c>
      <c r="T29" s="15"/>
      <c r="U29" s="12" t="str">
        <f>IF(ユーザー様ご記入用!$K$38="タンパク質","■","□")</f>
        <v>□</v>
      </c>
      <c r="V29" s="15" t="s">
        <v>92</v>
      </c>
      <c r="W29" s="15"/>
      <c r="X29" s="12" t="str">
        <f>IF(ユーザー様ご記入用!$K$38="その他","■","□")</f>
        <v>□</v>
      </c>
      <c r="Y29" s="82" t="s">
        <v>93</v>
      </c>
      <c r="Z29" s="82"/>
      <c r="AA29" s="72" t="str">
        <f>IF(ユーザー様ご記入用!$Q$38="", "", ユーザー様ご記入用!$Q$38)</f>
        <v/>
      </c>
      <c r="AB29" s="72"/>
      <c r="AC29" s="72"/>
      <c r="AD29" s="16" t="s">
        <v>83</v>
      </c>
    </row>
    <row r="30" spans="1:30" ht="6" customHeight="1" x14ac:dyDescent="0.4">
      <c r="A30" s="8"/>
      <c r="AD30" s="18"/>
    </row>
    <row r="31" spans="1:30" ht="14.25" customHeight="1" x14ac:dyDescent="0.4">
      <c r="A31" s="79" t="s">
        <v>94</v>
      </c>
      <c r="B31" s="80"/>
      <c r="C31" s="80"/>
      <c r="D31" s="73" t="str">
        <f>IF(ユーザー様ご記入用!$L$43="選択してください。", "", "("&amp;ユーザー様ご記入用!$L$43&amp;")")</f>
        <v/>
      </c>
      <c r="E31" s="73"/>
      <c r="F31" s="73"/>
      <c r="G31" s="2" t="s">
        <v>95</v>
      </c>
      <c r="H31" s="73" t="str">
        <f>IF(ユーザー様ご記入用!$L$45="", "", ユーザー様ご記入用!$L$45)</f>
        <v/>
      </c>
      <c r="I31" s="73"/>
      <c r="J31" s="2" t="s">
        <v>13</v>
      </c>
      <c r="K31" s="2" t="s">
        <v>96</v>
      </c>
      <c r="L31" s="73" t="str">
        <f>IF(ユーザー様ご記入用!$Q$45="", "", ユーザー様ご記入用!$Q$45)</f>
        <v/>
      </c>
      <c r="M31" s="73"/>
      <c r="N31" s="73" t="s">
        <v>97</v>
      </c>
      <c r="O31" s="73"/>
      <c r="Q31" s="46" t="s">
        <v>98</v>
      </c>
      <c r="R31" s="46"/>
      <c r="S31" s="46"/>
      <c r="T31" s="4" t="str">
        <f>IF(ユーザー様ご記入用!$X$45="冷凍","■","□")</f>
        <v>□</v>
      </c>
      <c r="U31" s="2" t="s">
        <v>99</v>
      </c>
      <c r="V31" s="4" t="str">
        <f>IF(ユーザー様ご記入用!$X$45="冷蔵","■","□")</f>
        <v>□</v>
      </c>
      <c r="W31" s="2" t="s">
        <v>100</v>
      </c>
      <c r="X31" s="4" t="str">
        <f>IF(ユーザー様ご記入用!$X$45="凍結乾燥","■","□")</f>
        <v>□</v>
      </c>
      <c r="Y31" s="80" t="s">
        <v>101</v>
      </c>
      <c r="Z31" s="80"/>
      <c r="AA31" s="4" t="s">
        <v>87</v>
      </c>
      <c r="AD31" s="18"/>
    </row>
    <row r="32" spans="1:30" ht="6" customHeight="1" x14ac:dyDescent="0.4">
      <c r="A32" s="22"/>
      <c r="B32" s="7"/>
      <c r="C32" s="4"/>
      <c r="D32" s="4"/>
      <c r="G32" s="4"/>
      <c r="H32" s="4"/>
      <c r="I32" s="7"/>
      <c r="J32" s="7"/>
      <c r="M32" s="7"/>
      <c r="N32" s="7"/>
      <c r="O32" s="7"/>
      <c r="Q32" s="24"/>
      <c r="R32" s="24"/>
      <c r="S32" s="24"/>
      <c r="U32" s="7"/>
      <c r="V32" s="7"/>
      <c r="W32" s="7"/>
      <c r="X32" s="4"/>
      <c r="Y32" s="4"/>
      <c r="Z32" s="4"/>
      <c r="AA32" s="4"/>
      <c r="AB32" s="4"/>
      <c r="AD32" s="18"/>
    </row>
    <row r="33" spans="1:30" ht="14.25" customHeight="1" x14ac:dyDescent="0.4">
      <c r="A33" s="79" t="s">
        <v>102</v>
      </c>
      <c r="B33" s="80"/>
      <c r="C33" s="80"/>
      <c r="D33" s="80"/>
      <c r="E33" s="80"/>
      <c r="F33" s="80"/>
      <c r="G33" s="80"/>
      <c r="H33" s="73" t="str">
        <f>IF(ユーザー様ご記入用!$L$46="", "", ユーザー様ご記入用!$L$46)</f>
        <v/>
      </c>
      <c r="I33" s="73"/>
      <c r="J33" s="2" t="s">
        <v>13</v>
      </c>
      <c r="K33" s="2" t="s">
        <v>96</v>
      </c>
      <c r="L33" s="73" t="str">
        <f>IF(ユーザー様ご記入用!$Q$46="", "", ユーザー様ご記入用!$Q$46)</f>
        <v/>
      </c>
      <c r="M33" s="73"/>
      <c r="N33" s="73" t="s">
        <v>97</v>
      </c>
      <c r="O33" s="73"/>
      <c r="Q33" s="46" t="s">
        <v>98</v>
      </c>
      <c r="R33" s="46"/>
      <c r="S33" s="46"/>
      <c r="T33" s="4" t="str">
        <f>IF(ユーザー様ご記入用!$X$46="冷凍","■","□")</f>
        <v>□</v>
      </c>
      <c r="U33" s="2" t="s">
        <v>99</v>
      </c>
      <c r="V33" s="4" t="str">
        <f>IF(ユーザー様ご記入用!$X$46="冷蔵","■","□")</f>
        <v>□</v>
      </c>
      <c r="W33" s="2" t="s">
        <v>100</v>
      </c>
      <c r="X33" s="4" t="str">
        <f>IF(ユーザー様ご記入用!$X$46="凍結乾燥","■","□")</f>
        <v>□</v>
      </c>
      <c r="Y33" s="80" t="s">
        <v>101</v>
      </c>
      <c r="Z33" s="80"/>
      <c r="AA33" s="4" t="s">
        <v>87</v>
      </c>
      <c r="AD33" s="18"/>
    </row>
    <row r="34" spans="1:30" ht="6" customHeight="1" x14ac:dyDescent="0.4">
      <c r="A34" s="22"/>
      <c r="B34" s="7"/>
      <c r="C34" s="4"/>
      <c r="D34" s="4"/>
      <c r="G34" s="4"/>
      <c r="H34" s="4"/>
      <c r="I34" s="7"/>
      <c r="J34" s="7"/>
      <c r="M34" s="7"/>
      <c r="N34" s="7"/>
      <c r="O34" s="7"/>
      <c r="Q34" s="24"/>
      <c r="R34" s="24"/>
      <c r="S34" s="24"/>
      <c r="U34" s="7"/>
      <c r="V34" s="7"/>
      <c r="W34" s="7"/>
      <c r="X34" s="4"/>
      <c r="Y34" s="7"/>
      <c r="Z34" s="7"/>
      <c r="AA34" s="4"/>
      <c r="AB34" s="7"/>
      <c r="AC34" s="7"/>
      <c r="AD34" s="18"/>
    </row>
    <row r="35" spans="1:30" ht="14.25" customHeight="1" x14ac:dyDescent="0.4">
      <c r="A35" s="79" t="s">
        <v>103</v>
      </c>
      <c r="B35" s="80"/>
      <c r="C35" s="80"/>
      <c r="D35" s="80"/>
      <c r="E35" s="80"/>
      <c r="F35" s="80"/>
      <c r="G35" s="80"/>
      <c r="H35" s="73" t="str">
        <f>IF(ユーザー様ご記入用!$L$50="", "", ユーザー様ご記入用!$L$50)</f>
        <v/>
      </c>
      <c r="I35" s="73"/>
      <c r="J35" s="2" t="s">
        <v>13</v>
      </c>
      <c r="K35" s="2" t="s">
        <v>96</v>
      </c>
      <c r="L35" s="73" t="str">
        <f>IF(ユーザー様ご記入用!$O$50="", "", ユーザー様ご記入用!$O$50)</f>
        <v/>
      </c>
      <c r="M35" s="73"/>
      <c r="N35" s="73" t="s">
        <v>97</v>
      </c>
      <c r="O35" s="73"/>
      <c r="Q35" s="46" t="s">
        <v>98</v>
      </c>
      <c r="R35" s="46"/>
      <c r="S35" s="46"/>
      <c r="T35" s="4" t="str">
        <f>IF(ユーザー様ご記入用!$V$50="冷凍","■","□")</f>
        <v>□</v>
      </c>
      <c r="U35" s="2" t="s">
        <v>99</v>
      </c>
      <c r="V35" s="4" t="str">
        <f>IF(ユーザー様ご記入用!$V$50="冷蔵","■","□")</f>
        <v>□</v>
      </c>
      <c r="W35" s="2" t="s">
        <v>100</v>
      </c>
      <c r="X35" s="4" t="str">
        <f>IF(ユーザー様ご記入用!$V$50="凍結乾燥","■","□")</f>
        <v>□</v>
      </c>
      <c r="Y35" s="80" t="s">
        <v>101</v>
      </c>
      <c r="Z35" s="80"/>
      <c r="AA35" s="4" t="s">
        <v>87</v>
      </c>
      <c r="AB35" s="7"/>
      <c r="AC35" s="7"/>
      <c r="AD35" s="18"/>
    </row>
    <row r="36" spans="1:30" ht="6" customHeight="1" x14ac:dyDescent="0.4">
      <c r="A36" s="22"/>
      <c r="B36" s="7"/>
      <c r="C36" s="4"/>
      <c r="D36" s="4"/>
      <c r="G36" s="4"/>
      <c r="H36" s="4"/>
      <c r="I36" s="7"/>
      <c r="J36" s="7"/>
      <c r="M36" s="7"/>
      <c r="N36" s="7"/>
      <c r="O36" s="7"/>
      <c r="Q36" s="4"/>
      <c r="S36" s="4"/>
      <c r="U36" s="7"/>
      <c r="V36" s="7"/>
      <c r="W36" s="7"/>
      <c r="X36" s="4"/>
      <c r="Y36" s="7"/>
      <c r="Z36" s="7"/>
      <c r="AA36" s="4"/>
      <c r="AB36" s="7"/>
      <c r="AC36" s="7"/>
      <c r="AD36" s="18"/>
    </row>
    <row r="37" spans="1:30" ht="14.25" customHeight="1" x14ac:dyDescent="0.4">
      <c r="A37" s="85" t="s">
        <v>108</v>
      </c>
      <c r="B37" s="86"/>
      <c r="C37" s="86"/>
      <c r="D37" s="6" t="str">
        <f>IF(ユーザー様ご記入用!$P$40="はい","■","□")</f>
        <v>□</v>
      </c>
      <c r="E37" s="86" t="s">
        <v>105</v>
      </c>
      <c r="F37" s="86"/>
      <c r="G37" s="6" t="str">
        <f>IF(ユーザー様ご記入用!$P$40="いいえ","■","□")</f>
        <v>□</v>
      </c>
      <c r="H37" s="86" t="s">
        <v>106</v>
      </c>
      <c r="I37" s="86"/>
      <c r="J37" s="10" t="s">
        <v>87</v>
      </c>
      <c r="K37" s="10"/>
      <c r="L37" s="10"/>
      <c r="M37" s="23"/>
      <c r="N37" s="23"/>
      <c r="O37" s="23"/>
      <c r="P37" s="10"/>
      <c r="Q37" s="6"/>
      <c r="R37" s="10"/>
      <c r="S37" s="6"/>
      <c r="T37" s="10"/>
      <c r="U37" s="23"/>
      <c r="V37" s="23"/>
      <c r="W37" s="23"/>
      <c r="X37" s="6"/>
      <c r="Y37" s="23"/>
      <c r="Z37" s="23"/>
      <c r="AA37" s="6"/>
      <c r="AB37" s="23"/>
      <c r="AC37" s="23"/>
      <c r="AD37" s="11"/>
    </row>
    <row r="39" spans="1:30" ht="14.25" customHeight="1" x14ac:dyDescent="0.4">
      <c r="A39" s="1" t="s">
        <v>109</v>
      </c>
      <c r="C39" s="4"/>
      <c r="D39" s="4"/>
      <c r="G39" s="4"/>
      <c r="H39" s="4"/>
      <c r="I39" s="7"/>
      <c r="J39" s="7"/>
      <c r="M39" s="7"/>
      <c r="N39" s="7"/>
      <c r="O39" s="7"/>
      <c r="Q39" s="4"/>
      <c r="S39" s="4"/>
      <c r="U39" s="7"/>
      <c r="V39" s="7"/>
      <c r="W39" s="7"/>
      <c r="X39" s="4"/>
      <c r="Y39" s="4"/>
      <c r="Z39" s="4"/>
      <c r="AA39" s="4"/>
      <c r="AB39" s="4"/>
    </row>
    <row r="40" spans="1:30" ht="14.25" customHeight="1" x14ac:dyDescent="0.4">
      <c r="A40" s="81" t="s">
        <v>110</v>
      </c>
      <c r="B40" s="82"/>
      <c r="C40" s="82"/>
      <c r="D40" s="82"/>
      <c r="E40" s="72" t="str">
        <f>IF(ユーザー様ご記入用!$S$54="", "", ユーザー様ご記入用!$S$54)</f>
        <v/>
      </c>
      <c r="F40" s="72"/>
      <c r="G40" s="72"/>
      <c r="H40" s="72"/>
      <c r="I40" s="72"/>
      <c r="J40" s="72"/>
      <c r="K40" s="72"/>
      <c r="L40" s="72"/>
      <c r="M40" s="15" t="s">
        <v>87</v>
      </c>
      <c r="N40" s="15"/>
      <c r="O40" s="15"/>
      <c r="P40" s="15"/>
      <c r="Q40" s="15" t="s">
        <v>111</v>
      </c>
      <c r="R40" s="15"/>
      <c r="S40" s="15"/>
      <c r="T40" s="12" t="str">
        <f>IF(ユーザー様ご記入用!$K$56="BALB/c","■","□")</f>
        <v>□</v>
      </c>
      <c r="U40" s="72" t="s">
        <v>112</v>
      </c>
      <c r="V40" s="72"/>
      <c r="W40" s="12" t="str">
        <f>IF(ユーザー様ご記入用!$K$56="BALB/c nu/nu","■","□")</f>
        <v>□</v>
      </c>
      <c r="X40" s="72" t="s">
        <v>113</v>
      </c>
      <c r="Y40" s="72"/>
      <c r="Z40" s="72"/>
      <c r="AA40" s="15" t="s">
        <v>87</v>
      </c>
      <c r="AB40" s="15"/>
      <c r="AC40" s="15"/>
      <c r="AD40" s="16"/>
    </row>
    <row r="41" spans="1:30" ht="6" customHeight="1" x14ac:dyDescent="0.4">
      <c r="A41" s="8"/>
      <c r="AD41" s="18"/>
    </row>
    <row r="42" spans="1:30" ht="14.25" customHeight="1" x14ac:dyDescent="0.4">
      <c r="A42" s="79" t="s">
        <v>114</v>
      </c>
      <c r="B42" s="80"/>
      <c r="C42" s="80"/>
      <c r="D42" s="80"/>
      <c r="E42" s="4" t="str">
        <f>IF(ユーザー様ご記入用!$F$54="マウス","■","□")</f>
        <v>□</v>
      </c>
      <c r="F42" s="80" t="s">
        <v>115</v>
      </c>
      <c r="G42" s="80"/>
      <c r="H42" s="4" t="str">
        <f>IF(ユーザー様ご記入用!$F$54="ラット","■","□")</f>
        <v>□</v>
      </c>
      <c r="I42" s="80" t="s">
        <v>116</v>
      </c>
      <c r="J42" s="80"/>
      <c r="K42" s="2" t="s">
        <v>87</v>
      </c>
      <c r="AD42" s="18"/>
    </row>
    <row r="43" spans="1:30" ht="6" customHeight="1" x14ac:dyDescent="0.4">
      <c r="A43" s="8"/>
      <c r="AD43" s="18"/>
    </row>
    <row r="44" spans="1:30" ht="14.25" customHeight="1" x14ac:dyDescent="0.4">
      <c r="A44" s="85" t="s">
        <v>117</v>
      </c>
      <c r="B44" s="86"/>
      <c r="C44" s="86"/>
      <c r="D44" s="6" t="str">
        <f>IF(ユーザー様ご記入用!$R$56="10% FBS RPMI1640","■","□")</f>
        <v>□</v>
      </c>
      <c r="E44" s="86" t="s">
        <v>118</v>
      </c>
      <c r="F44" s="86"/>
      <c r="G44" s="86"/>
      <c r="H44" s="86"/>
      <c r="I44" s="6" t="str">
        <f>IF(ユーザー様ご記入用!$R$56="その他","■","□")</f>
        <v>□</v>
      </c>
      <c r="J44" s="10" t="s">
        <v>82</v>
      </c>
      <c r="K44" s="10"/>
      <c r="L44" s="84" t="str">
        <f>IF(ユーザー様ご記入用!$X$56="", "", ユーザー様ご記入用!$X$56)</f>
        <v/>
      </c>
      <c r="M44" s="84"/>
      <c r="N44" s="84"/>
      <c r="O44" s="84"/>
      <c r="P44" s="10" t="s">
        <v>83</v>
      </c>
      <c r="Q44" s="10"/>
      <c r="R44" s="83" t="s">
        <v>119</v>
      </c>
      <c r="S44" s="83"/>
      <c r="T44" s="83"/>
      <c r="U44" s="84" t="str">
        <f>IF(ユーザー様ご記入用!$AA$54="", "", ユーザー様ご記入用!$AA$54)</f>
        <v/>
      </c>
      <c r="V44" s="84"/>
      <c r="W44" s="10" t="s">
        <v>120</v>
      </c>
      <c r="X44" s="10"/>
      <c r="Y44" s="10"/>
      <c r="Z44" s="10"/>
      <c r="AA44" s="10"/>
      <c r="AB44" s="10"/>
      <c r="AC44" s="10"/>
      <c r="AD44" s="11"/>
    </row>
    <row r="46" spans="1:30" ht="14.25" customHeight="1" x14ac:dyDescent="0.4">
      <c r="A46" s="1" t="s">
        <v>121</v>
      </c>
    </row>
    <row r="47" spans="1:30" ht="14.25" customHeight="1" x14ac:dyDescent="0.4">
      <c r="A47" s="81" t="s">
        <v>122</v>
      </c>
      <c r="B47" s="82"/>
      <c r="C47" s="82"/>
      <c r="D47" s="12" t="str">
        <f>IF(ユーザー様ご記入用!$C$59="硫安カットのみ","■","□")</f>
        <v>□</v>
      </c>
      <c r="E47" s="72" t="s">
        <v>123</v>
      </c>
      <c r="F47" s="72"/>
      <c r="G47" s="12" t="str">
        <f>IF(ユーザー様ご記入用!$C$59="Protein A (ウサギ・マウス由来)","■","□")</f>
        <v>□</v>
      </c>
      <c r="H47" s="72" t="s">
        <v>124</v>
      </c>
      <c r="I47" s="72"/>
      <c r="J47" s="12" t="str">
        <f>IF(ユーザー様ご記入用!$C$59="Protein G (ラット由来)","■","□")</f>
        <v>□</v>
      </c>
      <c r="K47" s="72" t="s">
        <v>125</v>
      </c>
      <c r="L47" s="72"/>
      <c r="M47" s="12" t="str">
        <f>IF(ユーザー様ご記入用!$C$59="陰イオン交換","■","□")</f>
        <v>□</v>
      </c>
      <c r="N47" s="72" t="s">
        <v>126</v>
      </c>
      <c r="O47" s="72"/>
      <c r="P47" s="12" t="str">
        <f>IF(ユーザー様ご記入用!$C$59="アフィニティ (NHSレジン使用)","■","□")</f>
        <v>□</v>
      </c>
      <c r="Q47" s="82" t="s">
        <v>127</v>
      </c>
      <c r="R47" s="82"/>
      <c r="S47" s="82"/>
      <c r="T47" s="82"/>
      <c r="U47" s="82"/>
      <c r="V47" s="12" t="str">
        <f>IF(ユーザー様ご記入用!$C$59="アフィニティ (その他レジン希望)","■","□")</f>
        <v>□</v>
      </c>
      <c r="W47" s="82" t="s">
        <v>128</v>
      </c>
      <c r="X47" s="82"/>
      <c r="Y47" s="82"/>
      <c r="Z47" s="82"/>
      <c r="AA47" s="82"/>
      <c r="AB47" s="15" t="s">
        <v>87</v>
      </c>
      <c r="AC47" s="15"/>
      <c r="AD47" s="16"/>
    </row>
    <row r="48" spans="1:30" ht="6" customHeight="1" x14ac:dyDescent="0.4">
      <c r="A48" s="8"/>
      <c r="AD48" s="18"/>
    </row>
    <row r="49" spans="1:30" ht="14.25" customHeight="1" x14ac:dyDescent="0.4">
      <c r="A49" s="79" t="s">
        <v>129</v>
      </c>
      <c r="B49" s="80"/>
      <c r="C49" s="73" t="str">
        <f>IF(ユーザー様ご記入用!$Q$59="", "", ユーザー様ご記入用!$Q$59)</f>
        <v/>
      </c>
      <c r="D49" s="73"/>
      <c r="E49" s="2" t="s">
        <v>130</v>
      </c>
      <c r="G49" s="2" t="s">
        <v>131</v>
      </c>
      <c r="L49" s="4" t="str">
        <f>IF(ユーザー様ご記入用!$E$63="PBS (-)","■","□")</f>
        <v>□</v>
      </c>
      <c r="M49" s="2" t="s">
        <v>132</v>
      </c>
      <c r="O49" s="4" t="str">
        <f>IF(ユーザー様ご記入用!$E$63="その他","■","□")</f>
        <v>□</v>
      </c>
      <c r="P49" s="2" t="s">
        <v>82</v>
      </c>
      <c r="R49" s="73" t="str">
        <f>IF(ユーザー様ご記入用!$K$63="", "", ユーザー様ご記入用!$K$63)</f>
        <v/>
      </c>
      <c r="S49" s="73"/>
      <c r="T49" s="73"/>
      <c r="U49" s="2" t="s">
        <v>133</v>
      </c>
      <c r="W49" s="2" t="s">
        <v>134</v>
      </c>
      <c r="Y49" s="4" t="str">
        <f>IF(ユーザー様ご記入用!$S$63="冷蔵 (0.05% NaN3添加)","■","□")</f>
        <v>□</v>
      </c>
      <c r="Z49" s="2" t="s">
        <v>135</v>
      </c>
      <c r="AA49" s="4" t="str">
        <f>IF(ユーザー様ご記入用!$S$63="冷凍","■","□")</f>
        <v>□</v>
      </c>
      <c r="AB49" s="2" t="s">
        <v>136</v>
      </c>
      <c r="AD49" s="18" t="s">
        <v>87</v>
      </c>
    </row>
    <row r="50" spans="1:30" ht="6" customHeight="1" x14ac:dyDescent="0.4">
      <c r="A50" s="8"/>
      <c r="AD50" s="18"/>
    </row>
    <row r="51" spans="1:30" ht="14.25" customHeight="1" x14ac:dyDescent="0.4">
      <c r="A51" s="19" t="s">
        <v>137</v>
      </c>
      <c r="B51" s="10"/>
      <c r="C51" s="6" t="str">
        <f>IF(ユーザー様ご記入用!$B$61="FITC","■","□")</f>
        <v>□</v>
      </c>
      <c r="D51" s="86" t="s">
        <v>138</v>
      </c>
      <c r="E51" s="86"/>
      <c r="F51" s="6" t="str">
        <f>IF(ユーザー様ご記入用!$B$61="ビオチン","■","□")</f>
        <v>□</v>
      </c>
      <c r="G51" s="86" t="s">
        <v>139</v>
      </c>
      <c r="H51" s="86"/>
      <c r="I51" s="6" t="str">
        <f>IF(ユーザー様ご記入用!$B$61="HRP","■","□")</f>
        <v>□</v>
      </c>
      <c r="J51" s="86" t="s">
        <v>140</v>
      </c>
      <c r="K51" s="86"/>
      <c r="L51" s="6" t="str">
        <f>IF(ユーザー様ご記入用!$B$61="ALP","■","□")</f>
        <v>□</v>
      </c>
      <c r="M51" s="86" t="s">
        <v>141</v>
      </c>
      <c r="N51" s="86"/>
      <c r="O51" s="6" t="str">
        <f>IF(ユーザー様ご記入用!$B$61="その他","■","□")</f>
        <v>□</v>
      </c>
      <c r="P51" s="10" t="s">
        <v>82</v>
      </c>
      <c r="Q51" s="10"/>
      <c r="R51" s="84" t="str">
        <f>IF(ユーザー様ご記入用!$H$61="", "", ユーザー様ご記入用!$H$61)</f>
        <v/>
      </c>
      <c r="S51" s="84"/>
      <c r="T51" s="84"/>
      <c r="U51" s="84"/>
      <c r="V51" s="10" t="s">
        <v>83</v>
      </c>
      <c r="W51" s="10"/>
      <c r="X51" s="10" t="s">
        <v>142</v>
      </c>
      <c r="Y51" s="10"/>
      <c r="Z51" s="84" t="str">
        <f>IF(ユーザー様ご記入用!$N$61="", "", ユーザー様ご記入用!$N$61)</f>
        <v/>
      </c>
      <c r="AA51" s="84"/>
      <c r="AB51" s="10" t="s">
        <v>76</v>
      </c>
      <c r="AC51" s="10"/>
      <c r="AD51" s="11"/>
    </row>
    <row r="53" spans="1:30" ht="14.25" customHeight="1" x14ac:dyDescent="0.4">
      <c r="A53" s="1" t="s">
        <v>143</v>
      </c>
    </row>
    <row r="54" spans="1:30" ht="14.25" customHeight="1" x14ac:dyDescent="0.4">
      <c r="A54" s="81" t="s">
        <v>144</v>
      </c>
      <c r="B54" s="82"/>
      <c r="C54" s="82"/>
      <c r="D54" s="82"/>
      <c r="E54" s="12" t="str">
        <f>IF(ユーザー様ご記入用!$Y$24="冷凍 (標準)","■","□")</f>
        <v>□</v>
      </c>
      <c r="F54" s="82" t="s">
        <v>99</v>
      </c>
      <c r="G54" s="82"/>
      <c r="H54" s="12" t="str">
        <f>IF(ユーザー様ご記入用!$Y$24="冷蔵","■","□")</f>
        <v>□</v>
      </c>
      <c r="I54" s="82" t="s">
        <v>100</v>
      </c>
      <c r="J54" s="82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6"/>
    </row>
    <row r="55" spans="1:30" ht="14.25" customHeight="1" x14ac:dyDescent="0.4">
      <c r="A55" s="85" t="s">
        <v>145</v>
      </c>
      <c r="B55" s="86"/>
      <c r="C55" s="86"/>
      <c r="D55" s="86"/>
      <c r="E55" s="6" t="str">
        <f>IF(ユーザー様ご記入用!$S$63="冷凍","■","□")</f>
        <v>□</v>
      </c>
      <c r="F55" s="86" t="s">
        <v>99</v>
      </c>
      <c r="G55" s="86"/>
      <c r="H55" s="6" t="str">
        <f>IF(ユーザー様ご記入用!$S$63="冷蔵 (0.05% NaN3添加)","■","□")</f>
        <v>□</v>
      </c>
      <c r="I55" s="86" t="s">
        <v>100</v>
      </c>
      <c r="J55" s="86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1"/>
    </row>
    <row r="57" spans="1:30" ht="14.25" customHeight="1" x14ac:dyDescent="0.4">
      <c r="A57" s="1" t="s">
        <v>63</v>
      </c>
    </row>
    <row r="58" spans="1:30" ht="14.25" customHeight="1" x14ac:dyDescent="0.4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8"/>
    </row>
    <row r="59" spans="1:30" ht="14.25" customHeight="1" x14ac:dyDescent="0.4">
      <c r="A59" s="89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1"/>
    </row>
    <row r="60" spans="1:30" ht="14.25" customHeight="1" x14ac:dyDescent="0.4">
      <c r="A60" s="89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1"/>
    </row>
    <row r="61" spans="1:30" ht="14.25" customHeight="1" x14ac:dyDescent="0.4">
      <c r="A61" s="89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1"/>
    </row>
    <row r="62" spans="1:30" ht="14.25" customHeight="1" x14ac:dyDescent="0.4">
      <c r="A62" s="89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1"/>
    </row>
    <row r="63" spans="1:30" ht="14.25" customHeight="1" x14ac:dyDescent="0.4">
      <c r="A63" s="69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1"/>
    </row>
    <row r="64" spans="1:30" ht="14.25" customHeight="1" x14ac:dyDescent="0.4">
      <c r="A64" s="29" t="s">
        <v>64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</sheetData>
  <sheetProtection algorithmName="SHA-512" hashValue="37tq+bHbI6jetBiPyX4NDwqTqe7WOZ+bmJgUaT5SQXc2a1Ow8rOOKuq3aXGw69VTKAZWe2/pfME2qw/RNIpUew==" saltValue="PMgS2cA004Lm1zvtiFgW4Q==" spinCount="100000" sheet="1" objects="1" scenarios="1"/>
  <mergeCells count="117">
    <mergeCell ref="A55:D55"/>
    <mergeCell ref="A54:D54"/>
    <mergeCell ref="F54:G54"/>
    <mergeCell ref="I54:J54"/>
    <mergeCell ref="A58:AD63"/>
    <mergeCell ref="R49:T49"/>
    <mergeCell ref="W47:AA47"/>
    <mergeCell ref="A49:B49"/>
    <mergeCell ref="C49:D49"/>
    <mergeCell ref="F55:G55"/>
    <mergeCell ref="I55:J55"/>
    <mergeCell ref="R51:U51"/>
    <mergeCell ref="E47:F47"/>
    <mergeCell ref="H47:I47"/>
    <mergeCell ref="K47:L47"/>
    <mergeCell ref="N47:O47"/>
    <mergeCell ref="D51:E51"/>
    <mergeCell ref="G51:H51"/>
    <mergeCell ref="J51:K51"/>
    <mergeCell ref="M51:N51"/>
    <mergeCell ref="Q47:U47"/>
    <mergeCell ref="Z51:AA51"/>
    <mergeCell ref="A26:C26"/>
    <mergeCell ref="E26:F26"/>
    <mergeCell ref="H26:I26"/>
    <mergeCell ref="Y29:Z29"/>
    <mergeCell ref="Y31:Z31"/>
    <mergeCell ref="W18:AC18"/>
    <mergeCell ref="AA29:AC29"/>
    <mergeCell ref="U18:V18"/>
    <mergeCell ref="L44:O44"/>
    <mergeCell ref="A29:B29"/>
    <mergeCell ref="C29:H29"/>
    <mergeCell ref="L29:N29"/>
    <mergeCell ref="F42:G42"/>
    <mergeCell ref="I42:J42"/>
    <mergeCell ref="A37:C37"/>
    <mergeCell ref="E37:F37"/>
    <mergeCell ref="H37:I37"/>
    <mergeCell ref="Y33:Z33"/>
    <mergeCell ref="H35:I35"/>
    <mergeCell ref="A35:G35"/>
    <mergeCell ref="L35:M35"/>
    <mergeCell ref="N35:O35"/>
    <mergeCell ref="Q35:S35"/>
    <mergeCell ref="Y35:Z35"/>
    <mergeCell ref="Y22:Z22"/>
    <mergeCell ref="A24:G24"/>
    <mergeCell ref="H24:I24"/>
    <mergeCell ref="L24:M24"/>
    <mergeCell ref="N24:O24"/>
    <mergeCell ref="Q24:S24"/>
    <mergeCell ref="Y24:Z24"/>
    <mergeCell ref="A22:G22"/>
    <mergeCell ref="H22:I22"/>
    <mergeCell ref="L22:M22"/>
    <mergeCell ref="N22:O22"/>
    <mergeCell ref="Q22:S22"/>
    <mergeCell ref="R44:T44"/>
    <mergeCell ref="U44:V44"/>
    <mergeCell ref="A47:C47"/>
    <mergeCell ref="A44:C44"/>
    <mergeCell ref="E44:H44"/>
    <mergeCell ref="A42:D42"/>
    <mergeCell ref="A40:D40"/>
    <mergeCell ref="E40:L40"/>
    <mergeCell ref="H31:I31"/>
    <mergeCell ref="L31:M31"/>
    <mergeCell ref="N31:O31"/>
    <mergeCell ref="Q31:S31"/>
    <mergeCell ref="A33:G33"/>
    <mergeCell ref="H33:I33"/>
    <mergeCell ref="L33:M33"/>
    <mergeCell ref="N33:O33"/>
    <mergeCell ref="Q33:S33"/>
    <mergeCell ref="D31:F31"/>
    <mergeCell ref="A31:C31"/>
    <mergeCell ref="A2:AD2"/>
    <mergeCell ref="M16:O16"/>
    <mergeCell ref="A18:B18"/>
    <mergeCell ref="C18:H18"/>
    <mergeCell ref="K18:L18"/>
    <mergeCell ref="N18:O18"/>
    <mergeCell ref="Q18:R18"/>
    <mergeCell ref="Y20:Z20"/>
    <mergeCell ref="H20:I20"/>
    <mergeCell ref="L20:M20"/>
    <mergeCell ref="Y11:Z11"/>
    <mergeCell ref="A16:B16"/>
    <mergeCell ref="C16:H16"/>
    <mergeCell ref="K16:L16"/>
    <mergeCell ref="D20:F20"/>
    <mergeCell ref="A20:C20"/>
    <mergeCell ref="X40:Z40"/>
    <mergeCell ref="U40:V40"/>
    <mergeCell ref="N20:O20"/>
    <mergeCell ref="Q20:S20"/>
    <mergeCell ref="A64:AD64"/>
    <mergeCell ref="D11:E11"/>
    <mergeCell ref="A4:B4"/>
    <mergeCell ref="T4:U4"/>
    <mergeCell ref="C4:S4"/>
    <mergeCell ref="V4:AD4"/>
    <mergeCell ref="A5:G5"/>
    <mergeCell ref="H5:AD5"/>
    <mergeCell ref="A6:B6"/>
    <mergeCell ref="A7:B7"/>
    <mergeCell ref="A8:B8"/>
    <mergeCell ref="T7:U7"/>
    <mergeCell ref="C6:AD6"/>
    <mergeCell ref="C7:S7"/>
    <mergeCell ref="V7:AD7"/>
    <mergeCell ref="C8:AD8"/>
    <mergeCell ref="A11:B11"/>
    <mergeCell ref="I11:J11"/>
    <mergeCell ref="L11:M11"/>
    <mergeCell ref="AA11:AC11"/>
  </mergeCells>
  <phoneticPr fontId="1"/>
  <pageMargins left="0" right="0" top="0.39370078740157483" bottom="0.39370078740157483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F3EBCE3AAECF4B9823FB141B3C2A38" ma:contentTypeVersion="14" ma:contentTypeDescription="新しいドキュメントを作成します。" ma:contentTypeScope="" ma:versionID="e107b0b8983e5231fa21a2adeef4174e">
  <xsd:schema xmlns:xsd="http://www.w3.org/2001/XMLSchema" xmlns:xs="http://www.w3.org/2001/XMLSchema" xmlns:p="http://schemas.microsoft.com/office/2006/metadata/properties" xmlns:ns2="3b7256e1-153f-4645-9860-cc32a3118252" xmlns:ns3="43b2dc12-2443-450d-a434-0cf1dc0d6954" targetNamespace="http://schemas.microsoft.com/office/2006/metadata/properties" ma:root="true" ma:fieldsID="f1965ba53b065354c2d05be6998685a2" ns2:_="" ns3:_="">
    <xsd:import namespace="3b7256e1-153f-4645-9860-cc32a3118252"/>
    <xsd:import namespace="43b2dc12-2443-450d-a434-0cf1dc0d6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256e1-153f-4645-9860-cc32a3118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16ee9c4-d91e-4454-a808-9864d64d82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2dc12-2443-450d-a434-0cf1dc0d69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64a970f-828e-4fe3-9fa0-2b754955b213}" ma:internalName="TaxCatchAll" ma:showField="CatchAllData" ma:web="43b2dc12-2443-450d-a434-0cf1dc0d6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7256e1-153f-4645-9860-cc32a3118252">
      <Terms xmlns="http://schemas.microsoft.com/office/infopath/2007/PartnerControls"/>
    </lcf76f155ced4ddcb4097134ff3c332f>
    <TaxCatchAll xmlns="43b2dc12-2443-450d-a434-0cf1dc0d6954" xsi:nil="true"/>
  </documentManagement>
</p:properties>
</file>

<file path=customXml/itemProps1.xml><?xml version="1.0" encoding="utf-8"?>
<ds:datastoreItem xmlns:ds="http://schemas.openxmlformats.org/officeDocument/2006/customXml" ds:itemID="{84FA4E44-8ED0-40C2-8981-D8B16B733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256e1-153f-4645-9860-cc32a3118252"/>
    <ds:schemaRef ds:uri="43b2dc12-2443-450d-a434-0cf1dc0d69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6D9720-FCEE-4C03-8B07-78750FEB00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343F97-A08B-4156-8EBB-B67FE1AFA44D}">
  <ds:schemaRefs>
    <ds:schemaRef ds:uri="http://schemas.microsoft.com/office/2006/metadata/properties"/>
    <ds:schemaRef ds:uri="http://schemas.microsoft.com/office/infopath/2007/PartnerControls"/>
    <ds:schemaRef ds:uri="3b7256e1-153f-4645-9860-cc32a3118252"/>
    <ds:schemaRef ds:uri="43b2dc12-2443-450d-a434-0cf1dc0d69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ユーザー様ご記入用</vt:lpstr>
      <vt:lpstr>(自動反映)ホクドー書式</vt:lpstr>
      <vt:lpstr>'(自動反映)ホクドー書式'!Print_Area</vt:lpstr>
      <vt:lpstr>ユーザー様ご記入用!Print_Area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川崎 茉希</dc:creator>
  <cp:keywords/>
  <dc:description/>
  <cp:lastModifiedBy>仲石 愛木</cp:lastModifiedBy>
  <cp:revision/>
  <cp:lastPrinted>2025-06-11T00:30:41Z</cp:lastPrinted>
  <dcterms:created xsi:type="dcterms:W3CDTF">2023-05-17T07:59:35Z</dcterms:created>
  <dcterms:modified xsi:type="dcterms:W3CDTF">2025-06-11T00:30:53Z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0x01010059F3EBCE3AAECF4B9823FB141B3C2A38</vt:lpwstr>
  </property>
</Properties>
</file>